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15" firstSheet="5" activeTab="8"/>
  </bookViews>
  <sheets>
    <sheet name="OPTIMIST" sheetId="16" r:id="rId1"/>
    <sheet name="LASER 4.7 BOYSS" sheetId="21" r:id="rId2"/>
    <sheet name="LASER 4.7 GIRLSS" sheetId="22" r:id="rId3"/>
    <sheet name="RS.one- BOYS" sheetId="6" r:id="rId4"/>
    <sheet name="ILCA 6 (Open)" sheetId="33" r:id="rId5"/>
    <sheet name="RS.one- GIRLS" sheetId="14" r:id="rId6"/>
    <sheet name="29ER" sheetId="29" r:id="rId7"/>
    <sheet name="420(BOYS)" sheetId="32" r:id="rId8"/>
    <sheet name="420 MIX" sheetId="30" r:id="rId9"/>
  </sheets>
  <definedNames>
    <definedName name="_xlnm._FilterDatabase" localSheetId="6" hidden="1">'29ER'!$A$2:$Z$3</definedName>
    <definedName name="_xlnm._FilterDatabase" localSheetId="8" hidden="1">'420 MIX'!$A$2:$U$3</definedName>
    <definedName name="_xlnm._FilterDatabase" localSheetId="7" hidden="1">'420(BOYS)'!$A$3:$U$3</definedName>
    <definedName name="_xlnm._FilterDatabase" localSheetId="1" hidden="1">'LASER 4.7 BOYSS'!$A$3:$AF$3</definedName>
    <definedName name="_xlnm._FilterDatabase" localSheetId="2" hidden="1">'LASER 4.7 GIRLSS'!$A$3:$AD$14</definedName>
    <definedName name="_xlnm._FilterDatabase" localSheetId="0" hidden="1">OPTIMIST!$A$3:$AF$92</definedName>
    <definedName name="_xlnm._FilterDatabase" localSheetId="3" hidden="1">'RS.one- BOYS'!$A$2:$U$3</definedName>
    <definedName name="_xlnm._FilterDatabase" localSheetId="5" hidden="1">'RS.one- GIRLS'!$A$2:$P$3</definedName>
    <definedName name="_xlnm.Print_Area" localSheetId="6">'29ER'!$A$1:$Z$8</definedName>
    <definedName name="_xlnm.Print_Area" localSheetId="8">'420 MIX'!$A$1:$U$9</definedName>
    <definedName name="_xlnm.Print_Area" localSheetId="7">'420(BOYS)'!$A$1:$U$10</definedName>
    <definedName name="_xlnm.Print_Area" localSheetId="1">'LASER 4.7 BOYSS'!$A$1:$AF$36</definedName>
    <definedName name="_xlnm.Print_Area" localSheetId="2">'LASER 4.7 GIRLSS'!$A$1:$AF$15</definedName>
    <definedName name="_xlnm.Print_Area" localSheetId="0">OPTIMIST!$A$1:$AF$90</definedName>
    <definedName name="_xlnm.Print_Area" localSheetId="3">'RS.one- BOYS'!$A$1:$U$7</definedName>
    <definedName name="_xlnm.Print_Area" localSheetId="5">'RS.one- GIRLS'!$A$1:$P$6</definedName>
  </definedNames>
  <calcPr calcId="152511"/>
</workbook>
</file>

<file path=xl/calcChain.xml><?xml version="1.0" encoding="utf-8"?>
<calcChain xmlns="http://schemas.openxmlformats.org/spreadsheetml/2006/main">
  <c r="AC37" i="16" l="1"/>
  <c r="AD37" i="16" s="1"/>
  <c r="AE37" i="16" s="1"/>
  <c r="AF37" i="16" s="1"/>
  <c r="AC22" i="16" l="1"/>
  <c r="AD22" i="16" s="1"/>
  <c r="AE22" i="16" s="1"/>
  <c r="AD40" i="16"/>
  <c r="AE40" i="16" s="1"/>
  <c r="AF40" i="16" s="1"/>
  <c r="T8" i="32" l="1"/>
  <c r="T7" i="32"/>
  <c r="T5" i="32"/>
  <c r="T4" i="32"/>
  <c r="T6" i="32"/>
  <c r="T9" i="32"/>
  <c r="R10" i="32"/>
  <c r="S10" i="32" s="1"/>
  <c r="R8" i="32"/>
  <c r="S8" i="32" s="1"/>
  <c r="R7" i="32"/>
  <c r="S7" i="32" s="1"/>
  <c r="R5" i="32"/>
  <c r="S5" i="32" s="1"/>
  <c r="Y6" i="29"/>
  <c r="X8" i="29"/>
  <c r="Y8" i="29" s="1"/>
  <c r="X6" i="29"/>
  <c r="T10" i="32" l="1"/>
  <c r="H4" i="30"/>
  <c r="H7" i="30"/>
  <c r="H8" i="30"/>
  <c r="W7" i="29"/>
  <c r="X7" i="29" s="1"/>
  <c r="Y7" i="29" s="1"/>
  <c r="W4" i="29"/>
  <c r="X4" i="29" s="1"/>
  <c r="Y4" i="29" s="1"/>
  <c r="W5" i="29"/>
  <c r="X5" i="29" s="1"/>
  <c r="Y5" i="29" s="1"/>
  <c r="T8" i="30"/>
  <c r="U8" i="30" s="1"/>
  <c r="R9" i="30"/>
  <c r="S9" i="30" s="1"/>
  <c r="T9" i="30" s="1"/>
  <c r="U9" i="30" s="1"/>
  <c r="R6" i="30"/>
  <c r="S6" i="30" s="1"/>
  <c r="T6" i="30" s="1"/>
  <c r="U6" i="30" s="1"/>
  <c r="R7" i="30"/>
  <c r="S7" i="30" s="1"/>
  <c r="T7" i="30" s="1"/>
  <c r="U7" i="30" s="1"/>
  <c r="R4" i="30"/>
  <c r="S4" i="30" s="1"/>
  <c r="T4" i="30" s="1"/>
  <c r="U4" i="30" s="1"/>
  <c r="F11" i="6"/>
  <c r="F12" i="6"/>
  <c r="S6" i="6"/>
  <c r="T6" i="6" s="1"/>
  <c r="R7" i="6"/>
  <c r="S7" i="6" s="1"/>
  <c r="T7" i="6" s="1"/>
  <c r="R4" i="6"/>
  <c r="S4" i="6" s="1"/>
  <c r="T4" i="6" s="1"/>
  <c r="R5" i="6"/>
  <c r="S5" i="6" s="1"/>
  <c r="T5" i="6" s="1"/>
  <c r="O6" i="33"/>
  <c r="M5" i="33"/>
  <c r="N5" i="33" s="1"/>
  <c r="O5" i="33" s="1"/>
  <c r="M6" i="33"/>
  <c r="N6" i="33" s="1"/>
  <c r="M7" i="33"/>
  <c r="N7" i="33" s="1"/>
  <c r="O7" i="33" s="1"/>
  <c r="M8" i="33"/>
  <c r="N8" i="33" s="1"/>
  <c r="O8" i="33" s="1"/>
  <c r="M9" i="33"/>
  <c r="N9" i="33" s="1"/>
  <c r="O9" i="33" s="1"/>
  <c r="M4" i="33"/>
  <c r="N4" i="33" s="1"/>
  <c r="O4" i="33" s="1"/>
  <c r="AD14" i="22" l="1"/>
  <c r="AE14" i="22" s="1"/>
  <c r="AF14" i="22" s="1"/>
  <c r="AD13" i="22"/>
  <c r="AE13" i="22" s="1"/>
  <c r="AF13" i="22" s="1"/>
  <c r="AD7" i="22"/>
  <c r="AE7" i="22" s="1"/>
  <c r="AF7" i="22" s="1"/>
  <c r="AD11" i="22"/>
  <c r="AE11" i="22" s="1"/>
  <c r="AF11" i="22" s="1"/>
  <c r="AD9" i="22"/>
  <c r="AE9" i="22" s="1"/>
  <c r="AF9" i="22" s="1"/>
  <c r="AD25" i="21" l="1"/>
  <c r="AE25" i="21" s="1"/>
  <c r="AD29" i="21"/>
  <c r="AE29" i="21" s="1"/>
  <c r="AD30" i="21"/>
  <c r="AE30" i="21" s="1"/>
  <c r="AD32" i="21"/>
  <c r="AE32" i="21" s="1"/>
  <c r="AD34" i="21"/>
  <c r="AE34" i="21" s="1"/>
  <c r="AD36" i="21"/>
  <c r="AE36" i="21" s="1"/>
  <c r="AD16" i="21"/>
  <c r="AE16" i="21" s="1"/>
  <c r="AD18" i="21"/>
  <c r="AE18" i="21" s="1"/>
  <c r="AD23" i="21"/>
  <c r="AE23" i="21" s="1"/>
  <c r="AD20" i="21"/>
  <c r="AE20" i="21" s="1"/>
  <c r="AD28" i="21"/>
  <c r="AE28" i="21" s="1"/>
  <c r="AD26" i="21"/>
  <c r="AE26" i="21" s="1"/>
  <c r="AD10" i="21"/>
  <c r="AE10" i="21" s="1"/>
  <c r="AF10" i="21" s="1"/>
  <c r="AD13" i="21"/>
  <c r="AE13" i="21" s="1"/>
  <c r="AF36" i="21" l="1"/>
  <c r="AF34" i="21"/>
  <c r="AF32" i="21"/>
  <c r="AF30" i="21"/>
  <c r="AF29" i="21"/>
  <c r="AF25" i="21"/>
  <c r="AF26" i="21"/>
  <c r="AF28" i="21"/>
  <c r="AF20" i="21"/>
  <c r="AF18" i="21"/>
  <c r="AF13" i="21"/>
  <c r="AC35" i="21"/>
  <c r="AC33" i="21"/>
  <c r="AC31" i="21"/>
  <c r="AC27" i="21"/>
  <c r="AC22" i="21"/>
  <c r="AC24" i="21"/>
  <c r="AC19" i="21"/>
  <c r="AC21" i="21"/>
  <c r="AC15" i="21"/>
  <c r="AC14" i="21"/>
  <c r="AC17" i="21"/>
  <c r="AC12" i="21"/>
  <c r="AC11" i="21"/>
  <c r="AC9" i="21"/>
  <c r="AC8" i="21"/>
  <c r="AD8" i="21" s="1"/>
  <c r="AE8" i="21" s="1"/>
  <c r="AC7" i="21"/>
  <c r="AD7" i="21" s="1"/>
  <c r="AE7" i="21" s="1"/>
  <c r="AF7" i="21" s="1"/>
  <c r="AC6" i="21"/>
  <c r="AD6" i="21" s="1"/>
  <c r="AE6" i="21" s="1"/>
  <c r="AC5" i="21"/>
  <c r="AD5" i="21" s="1"/>
  <c r="AE5" i="21" s="1"/>
  <c r="AC4" i="21"/>
  <c r="AD4" i="21" s="1"/>
  <c r="AD35" i="21" l="1"/>
  <c r="AE35" i="21" s="1"/>
  <c r="AF35" i="21" s="1"/>
  <c r="AD12" i="21"/>
  <c r="AE12" i="21" s="1"/>
  <c r="AF12" i="21" s="1"/>
  <c r="AD17" i="21"/>
  <c r="AE17" i="21" s="1"/>
  <c r="AF17" i="21" s="1"/>
  <c r="AD15" i="21"/>
  <c r="AE15" i="21" s="1"/>
  <c r="AF15" i="21" s="1"/>
  <c r="AE4" i="21"/>
  <c r="AF4" i="21" s="1"/>
  <c r="AD21" i="21"/>
  <c r="AE21" i="21" s="1"/>
  <c r="AF21" i="21" s="1"/>
  <c r="AD19" i="21"/>
  <c r="AE19" i="21" s="1"/>
  <c r="AF19" i="21" s="1"/>
  <c r="AD24" i="21"/>
  <c r="AE24" i="21" s="1"/>
  <c r="AF24" i="21" s="1"/>
  <c r="AD11" i="21"/>
  <c r="AE11" i="21" s="1"/>
  <c r="AF11" i="21" s="1"/>
  <c r="AD27" i="21"/>
  <c r="AE27" i="21" s="1"/>
  <c r="AF27" i="21" s="1"/>
  <c r="AD14" i="21"/>
  <c r="AE14" i="21" s="1"/>
  <c r="AF14" i="21" s="1"/>
  <c r="AD22" i="21"/>
  <c r="AE22" i="21" s="1"/>
  <c r="AF22" i="21" s="1"/>
  <c r="AD31" i="21"/>
  <c r="AE31" i="21" s="1"/>
  <c r="AF31" i="21" s="1"/>
  <c r="AD9" i="21"/>
  <c r="AE9" i="21" s="1"/>
  <c r="AF9" i="21" s="1"/>
  <c r="AD33" i="21"/>
  <c r="AE33" i="21" s="1"/>
  <c r="AF33" i="21" s="1"/>
  <c r="AF23" i="21"/>
  <c r="AF16" i="21"/>
  <c r="AF8" i="21"/>
  <c r="AF6" i="21"/>
  <c r="AF5" i="21"/>
  <c r="AC5" i="22" l="1"/>
  <c r="AD5" i="22" s="1"/>
  <c r="AE5" i="22" s="1"/>
  <c r="AF5" i="22" s="1"/>
  <c r="AC8" i="22"/>
  <c r="AD8" i="22" s="1"/>
  <c r="AE8" i="22" s="1"/>
  <c r="AF8" i="22" s="1"/>
  <c r="AC6" i="22"/>
  <c r="AD6" i="22" s="1"/>
  <c r="AE6" i="22" s="1"/>
  <c r="AF6" i="22" s="1"/>
  <c r="AC10" i="22"/>
  <c r="AD10" i="22" s="1"/>
  <c r="AE10" i="22" s="1"/>
  <c r="AF10" i="22" s="1"/>
  <c r="AC12" i="22"/>
  <c r="AD12" i="22" s="1"/>
  <c r="AE12" i="22" s="1"/>
  <c r="AF12" i="22" s="1"/>
  <c r="AC15" i="22"/>
  <c r="AD15" i="22" s="1"/>
  <c r="AE15" i="22" s="1"/>
  <c r="AF15" i="22" s="1"/>
  <c r="AC4" i="22"/>
  <c r="AD4" i="22" s="1"/>
  <c r="AE4" i="22" s="1"/>
  <c r="AF4" i="22" s="1"/>
  <c r="AC90" i="16"/>
  <c r="AC81" i="16"/>
  <c r="AC82" i="16"/>
  <c r="AC83" i="16"/>
  <c r="AC84" i="16"/>
  <c r="AC87" i="16"/>
  <c r="AC88" i="16"/>
  <c r="AC89" i="16"/>
  <c r="AC64" i="16"/>
  <c r="AC65" i="16"/>
  <c r="AC66" i="16"/>
  <c r="AC68" i="16"/>
  <c r="AC70" i="16"/>
  <c r="AC71" i="16"/>
  <c r="AC74" i="16"/>
  <c r="AC75" i="16"/>
  <c r="AC78" i="16"/>
  <c r="AC80" i="16"/>
  <c r="AC52" i="16"/>
  <c r="AC51" i="16"/>
  <c r="AC53" i="16"/>
  <c r="AC55" i="16"/>
  <c r="AC56" i="16"/>
  <c r="AC57" i="16"/>
  <c r="AC59" i="16"/>
  <c r="AC60" i="16"/>
  <c r="AC61" i="16"/>
  <c r="AC50" i="16"/>
  <c r="AC58" i="16"/>
  <c r="AC44" i="16"/>
  <c r="AC62" i="16"/>
  <c r="AC73" i="16"/>
  <c r="AC54" i="16"/>
  <c r="AC39" i="16"/>
  <c r="AC45" i="16"/>
  <c r="AC49" i="16"/>
  <c r="AC46" i="16"/>
  <c r="AC48" i="16"/>
  <c r="AC43" i="16"/>
  <c r="AC38" i="16"/>
  <c r="AC29" i="16"/>
  <c r="AC36" i="16"/>
  <c r="AC32" i="16"/>
  <c r="AC33" i="16"/>
  <c r="AC41" i="16"/>
  <c r="AC25" i="16"/>
  <c r="AC21" i="16"/>
  <c r="AC23" i="16"/>
  <c r="AC28" i="16"/>
  <c r="AC30" i="16"/>
  <c r="AC26" i="16"/>
  <c r="AC35" i="16"/>
  <c r="AC34" i="16"/>
  <c r="AC31" i="16"/>
  <c r="AC27" i="16"/>
  <c r="AC13" i="16"/>
  <c r="AC14" i="16"/>
  <c r="AC15" i="16"/>
  <c r="AC16" i="16"/>
  <c r="AC17" i="16"/>
  <c r="AC18" i="16"/>
  <c r="AC19" i="16"/>
  <c r="AC24" i="16"/>
  <c r="AC20" i="16"/>
  <c r="AC7" i="16"/>
  <c r="AC8" i="16"/>
  <c r="AC6" i="16"/>
  <c r="AC10" i="16"/>
  <c r="AC12" i="16"/>
  <c r="AC9" i="16"/>
  <c r="AC11" i="16"/>
  <c r="AC4" i="16"/>
  <c r="AC5" i="16"/>
  <c r="AD68" i="16" l="1"/>
  <c r="AE68" i="16" s="1"/>
  <c r="AF68" i="16" s="1"/>
  <c r="AD70" i="16"/>
  <c r="AE70" i="16" s="1"/>
  <c r="AF70" i="16" s="1"/>
  <c r="AD71" i="16"/>
  <c r="AE71" i="16" s="1"/>
  <c r="AF71" i="16" s="1"/>
  <c r="AD75" i="16"/>
  <c r="AE75" i="16" s="1"/>
  <c r="AF75" i="16" s="1"/>
  <c r="AD81" i="16"/>
  <c r="AE81" i="16" s="1"/>
  <c r="AF81" i="16" s="1"/>
  <c r="AD82" i="16"/>
  <c r="AE82" i="16" s="1"/>
  <c r="AF82" i="16" s="1"/>
  <c r="AD65" i="16"/>
  <c r="AE65" i="16" s="1"/>
  <c r="AF65" i="16" s="1"/>
  <c r="AD66" i="16"/>
  <c r="AE66" i="16" s="1"/>
  <c r="AF66" i="16" s="1"/>
  <c r="AD78" i="16"/>
  <c r="AE78" i="16" s="1"/>
  <c r="AF78" i="16" s="1"/>
  <c r="AD80" i="16"/>
  <c r="AE80" i="16" s="1"/>
  <c r="AF80" i="16" s="1"/>
  <c r="AD84" i="16"/>
  <c r="AE84" i="16" s="1"/>
  <c r="AF84" i="16" s="1"/>
  <c r="AD87" i="16"/>
  <c r="AE87" i="16" s="1"/>
  <c r="AF87" i="16" s="1"/>
  <c r="AD51" i="16"/>
  <c r="AE51" i="16" s="1"/>
  <c r="AF51" i="16" s="1"/>
  <c r="AD53" i="16"/>
  <c r="AE53" i="16" s="1"/>
  <c r="AF53" i="16" s="1"/>
  <c r="AD55" i="16"/>
  <c r="AE55" i="16" s="1"/>
  <c r="AF55" i="16" s="1"/>
  <c r="AD56" i="16"/>
  <c r="AE56" i="16" s="1"/>
  <c r="AF56" i="16" s="1"/>
  <c r="AD57" i="16"/>
  <c r="AE57" i="16" s="1"/>
  <c r="AF57" i="16" s="1"/>
  <c r="AD59" i="16"/>
  <c r="AE59" i="16" s="1"/>
  <c r="AF59" i="16" s="1"/>
  <c r="AD60" i="16"/>
  <c r="AE60" i="16" s="1"/>
  <c r="AF60" i="16" s="1"/>
  <c r="AD61" i="16"/>
  <c r="AE61" i="16" s="1"/>
  <c r="AF61" i="16" s="1"/>
  <c r="AD77" i="16"/>
  <c r="AE77" i="16" s="1"/>
  <c r="AF77" i="16" s="1"/>
  <c r="AD62" i="16"/>
  <c r="AE62" i="16" s="1"/>
  <c r="AF62" i="16" s="1"/>
  <c r="AD73" i="16"/>
  <c r="AE73" i="16" s="1"/>
  <c r="AF73" i="16" s="1"/>
  <c r="AD86" i="16"/>
  <c r="AE86" i="16" s="1"/>
  <c r="AF86" i="16" s="1"/>
  <c r="AD52" i="16"/>
  <c r="AE52" i="16" s="1"/>
  <c r="AF52" i="16" s="1"/>
  <c r="AD46" i="16"/>
  <c r="AD67" i="16"/>
  <c r="AE67" i="16" s="1"/>
  <c r="AF67" i="16" s="1"/>
  <c r="AD79" i="16"/>
  <c r="AE79" i="16" s="1"/>
  <c r="AF79" i="16" s="1"/>
  <c r="AD63" i="16"/>
  <c r="AE63" i="16" s="1"/>
  <c r="AF63" i="16" s="1"/>
  <c r="AD69" i="16"/>
  <c r="AE69" i="16" s="1"/>
  <c r="AF69" i="16" s="1"/>
  <c r="AD85" i="16"/>
  <c r="AE85" i="16" s="1"/>
  <c r="AF85" i="16" s="1"/>
  <c r="AD58" i="16"/>
  <c r="AE58" i="16" s="1"/>
  <c r="AF58" i="16" s="1"/>
  <c r="AD23" i="16"/>
  <c r="AE23" i="16" s="1"/>
  <c r="AF23" i="16" s="1"/>
  <c r="AD28" i="16"/>
  <c r="AE28" i="16" s="1"/>
  <c r="AF28" i="16" s="1"/>
  <c r="AF22" i="16"/>
  <c r="AD30" i="16"/>
  <c r="AE30" i="16" s="1"/>
  <c r="AF30" i="16" s="1"/>
  <c r="AD26" i="16"/>
  <c r="AE26" i="16" s="1"/>
  <c r="AF26" i="16" s="1"/>
  <c r="AD35" i="16"/>
  <c r="AE35" i="16" s="1"/>
  <c r="AF35" i="16" s="1"/>
  <c r="AD47" i="16"/>
  <c r="AE47" i="16" s="1"/>
  <c r="AF47" i="16" s="1"/>
  <c r="AD34" i="16"/>
  <c r="AE34" i="16" s="1"/>
  <c r="AF34" i="16" s="1"/>
  <c r="AD31" i="16"/>
  <c r="AE31" i="16" s="1"/>
  <c r="AF31" i="16" s="1"/>
  <c r="AD27" i="16"/>
  <c r="AE27" i="16" s="1"/>
  <c r="AF27" i="16" s="1"/>
  <c r="AD42" i="16"/>
  <c r="AE42" i="16" s="1"/>
  <c r="AF42" i="16" s="1"/>
  <c r="AD15" i="16"/>
  <c r="AE15" i="16" s="1"/>
  <c r="AF15" i="16" s="1"/>
  <c r="AD16" i="16"/>
  <c r="AE16" i="16" s="1"/>
  <c r="AF16" i="16" s="1"/>
  <c r="AD17" i="16"/>
  <c r="AE17" i="16" s="1"/>
  <c r="AF17" i="16" s="1"/>
  <c r="AD18" i="16"/>
  <c r="AE18" i="16" s="1"/>
  <c r="AF18" i="16" s="1"/>
  <c r="AD21" i="16"/>
  <c r="AE21" i="16" s="1"/>
  <c r="AF21" i="16" s="1"/>
  <c r="AD83" i="16"/>
  <c r="AE83" i="16" s="1"/>
  <c r="AF83" i="16" s="1"/>
  <c r="AD88" i="16"/>
  <c r="AE88" i="16" s="1"/>
  <c r="AF88" i="16" s="1"/>
  <c r="AD89" i="16"/>
  <c r="AE89" i="16" s="1"/>
  <c r="AF89" i="16" s="1"/>
  <c r="AD90" i="16"/>
  <c r="AE90" i="16" s="1"/>
  <c r="AF90" i="16" s="1"/>
  <c r="AD74" i="16"/>
  <c r="AE74" i="16" s="1"/>
  <c r="AF74" i="16" s="1"/>
  <c r="AD64" i="16"/>
  <c r="AE64" i="16" s="1"/>
  <c r="AF64" i="16" s="1"/>
  <c r="AD48" i="16"/>
  <c r="AE48" i="16" s="1"/>
  <c r="AF48" i="16" s="1"/>
  <c r="AD43" i="16"/>
  <c r="AE43" i="16" s="1"/>
  <c r="AF43" i="16" s="1"/>
  <c r="AD76" i="16"/>
  <c r="AE76" i="16" s="1"/>
  <c r="AF76" i="16" s="1"/>
  <c r="AD50" i="16"/>
  <c r="AE50" i="16" s="1"/>
  <c r="AF50" i="16" s="1"/>
  <c r="AD72" i="16"/>
  <c r="AE72" i="16" s="1"/>
  <c r="AF72" i="16" s="1"/>
  <c r="AD44" i="16"/>
  <c r="AE44" i="16" s="1"/>
  <c r="AF44" i="16" s="1"/>
  <c r="AD54" i="16"/>
  <c r="AE54" i="16" s="1"/>
  <c r="AF54" i="16" s="1"/>
  <c r="AD38" i="16"/>
  <c r="AE38" i="16" s="1"/>
  <c r="AF38" i="16" s="1"/>
  <c r="AD29" i="16"/>
  <c r="AE29" i="16" s="1"/>
  <c r="AF29" i="16" s="1"/>
  <c r="AD36" i="16"/>
  <c r="AE36" i="16" s="1"/>
  <c r="AF36" i="16" s="1"/>
  <c r="AD32" i="16"/>
  <c r="AE32" i="16" s="1"/>
  <c r="AF32" i="16" s="1"/>
  <c r="AD33" i="16"/>
  <c r="AE33" i="16" s="1"/>
  <c r="AF33" i="16" s="1"/>
  <c r="AD41" i="16"/>
  <c r="AE41" i="16" s="1"/>
  <c r="AF41" i="16" s="1"/>
  <c r="AD39" i="16"/>
  <c r="AE39" i="16" s="1"/>
  <c r="AF39" i="16" s="1"/>
  <c r="AD45" i="16"/>
  <c r="AE45" i="16" s="1"/>
  <c r="AF45" i="16" s="1"/>
  <c r="AD49" i="16"/>
  <c r="AE49" i="16" s="1"/>
  <c r="AF49" i="16" s="1"/>
  <c r="AD25" i="16"/>
  <c r="AE25" i="16" s="1"/>
  <c r="AF25" i="16" s="1"/>
  <c r="AD19" i="16"/>
  <c r="AE19" i="16" s="1"/>
  <c r="AF19" i="16" s="1"/>
  <c r="AD24" i="16"/>
  <c r="AE24" i="16" s="1"/>
  <c r="AF24" i="16" s="1"/>
  <c r="AD20" i="16"/>
  <c r="AE20" i="16" s="1"/>
  <c r="AF20" i="16" s="1"/>
  <c r="AD7" i="16"/>
  <c r="AE7" i="16" s="1"/>
  <c r="AF7" i="16" s="1"/>
  <c r="AD10" i="16"/>
  <c r="AE10" i="16" s="1"/>
  <c r="AF10" i="16" s="1"/>
  <c r="AD14" i="16"/>
  <c r="AE14" i="16" s="1"/>
  <c r="AF14" i="16" s="1"/>
  <c r="AD13" i="16"/>
  <c r="AE13" i="16" s="1"/>
  <c r="AF13" i="16" s="1"/>
  <c r="AD11" i="16"/>
  <c r="AE11" i="16" s="1"/>
  <c r="AF11" i="16" s="1"/>
  <c r="AD9" i="16"/>
  <c r="AE9" i="16" s="1"/>
  <c r="AF9" i="16" s="1"/>
  <c r="AD12" i="16"/>
  <c r="AE12" i="16" s="1"/>
  <c r="AF12" i="16" s="1"/>
  <c r="AD6" i="16"/>
  <c r="AE6" i="16" s="1"/>
  <c r="AF6" i="16" s="1"/>
  <c r="AD8" i="16"/>
  <c r="AE8" i="16" s="1"/>
  <c r="AF8" i="16" s="1"/>
  <c r="AD4" i="16"/>
  <c r="AE4" i="16" s="1"/>
  <c r="AD5" i="16"/>
  <c r="AE5" i="16" s="1"/>
  <c r="AF5" i="16" s="1"/>
  <c r="AE46" i="16" l="1"/>
  <c r="AF46" i="16" s="1"/>
  <c r="O4" i="14"/>
  <c r="M6" i="6"/>
  <c r="M5" i="6"/>
  <c r="M5" i="30" l="1"/>
  <c r="N5" i="30" s="1"/>
  <c r="T5" i="30" s="1"/>
  <c r="U5" i="30" s="1"/>
  <c r="M6" i="32"/>
  <c r="M9" i="32"/>
  <c r="M4" i="32"/>
  <c r="R4" i="29"/>
  <c r="R7" i="29"/>
  <c r="R6" i="29"/>
  <c r="R8" i="29"/>
  <c r="R5" i="29"/>
  <c r="M4" i="29"/>
  <c r="M5" i="29"/>
  <c r="O6" i="14" l="1"/>
  <c r="O5" i="14"/>
  <c r="M4" i="14"/>
  <c r="H6" i="14"/>
  <c r="H5" i="14"/>
  <c r="X4" i="22"/>
  <c r="X9" i="22"/>
  <c r="X11" i="22"/>
  <c r="X10" i="22"/>
  <c r="X5" i="22"/>
  <c r="X8" i="22"/>
  <c r="X12" i="22"/>
  <c r="X13" i="22"/>
  <c r="X7" i="22"/>
  <c r="S4" i="22"/>
  <c r="S9" i="22"/>
  <c r="S11" i="22"/>
  <c r="S10" i="22"/>
  <c r="S5" i="22"/>
  <c r="S8" i="22"/>
  <c r="S12" i="22"/>
  <c r="S13" i="22"/>
  <c r="S7" i="22"/>
  <c r="N4" i="22"/>
  <c r="N9" i="22"/>
  <c r="N11" i="22"/>
  <c r="N6" i="22"/>
  <c r="N10" i="22"/>
  <c r="N5" i="22"/>
  <c r="N14" i="22"/>
  <c r="N7" i="22"/>
  <c r="X10" i="21" l="1"/>
  <c r="X6" i="21"/>
  <c r="X7" i="21"/>
  <c r="X5" i="21"/>
  <c r="X13" i="21"/>
  <c r="X16" i="21"/>
  <c r="X18" i="21"/>
  <c r="X8" i="21"/>
  <c r="X26" i="21"/>
  <c r="X9" i="21"/>
  <c r="X11" i="21"/>
  <c r="X12" i="21"/>
  <c r="X15" i="21"/>
  <c r="X14" i="21"/>
  <c r="X17" i="21"/>
  <c r="X21" i="21"/>
  <c r="X24" i="21"/>
  <c r="X32" i="21"/>
  <c r="X22" i="21"/>
  <c r="X27" i="21"/>
  <c r="X4" i="21"/>
  <c r="S4" i="21"/>
  <c r="S10" i="21"/>
  <c r="S6" i="21"/>
  <c r="S7" i="21"/>
  <c r="S5" i="21"/>
  <c r="S13" i="21"/>
  <c r="S16" i="21"/>
  <c r="S18" i="21"/>
  <c r="S8" i="21"/>
  <c r="S26" i="21"/>
  <c r="S9" i="21"/>
  <c r="S11" i="21"/>
  <c r="S12" i="21"/>
  <c r="S15" i="21"/>
  <c r="S14" i="21"/>
  <c r="S17" i="21"/>
  <c r="S21" i="21"/>
  <c r="S32" i="21"/>
  <c r="S19" i="21"/>
  <c r="S34" i="21"/>
  <c r="N10" i="21"/>
  <c r="N6" i="21"/>
  <c r="N7" i="21"/>
  <c r="N5" i="21"/>
  <c r="N13" i="21"/>
  <c r="N23" i="21"/>
  <c r="N16" i="21"/>
  <c r="N18" i="21"/>
  <c r="N20" i="21"/>
  <c r="N8" i="21"/>
  <c r="N28" i="21"/>
  <c r="N29" i="21"/>
  <c r="N26" i="21"/>
  <c r="N9" i="21"/>
  <c r="N30" i="21"/>
  <c r="N11" i="21"/>
  <c r="N12" i="21"/>
  <c r="N15" i="21"/>
  <c r="N14" i="21"/>
  <c r="N17" i="21"/>
  <c r="N25" i="21"/>
  <c r="N32" i="21"/>
  <c r="N22" i="21"/>
  <c r="N36" i="21"/>
  <c r="N4" i="21"/>
  <c r="AF4" i="16"/>
  <c r="X6" i="16" l="1"/>
  <c r="X8" i="16"/>
  <c r="X10" i="16"/>
  <c r="X9" i="16"/>
  <c r="X12" i="16"/>
  <c r="X4" i="16"/>
  <c r="X14" i="16"/>
  <c r="X15" i="16"/>
  <c r="X7" i="16"/>
  <c r="X17" i="16"/>
  <c r="X13" i="16"/>
  <c r="X16" i="16"/>
  <c r="X11" i="16"/>
  <c r="X19" i="16"/>
  <c r="X35" i="16"/>
  <c r="X18" i="16"/>
  <c r="X24" i="16"/>
  <c r="X20" i="16"/>
  <c r="X22" i="16"/>
  <c r="X21" i="16"/>
  <c r="X40" i="16"/>
  <c r="X23" i="16"/>
  <c r="X25" i="16"/>
  <c r="X36" i="16"/>
  <c r="X28" i="16"/>
  <c r="X47" i="16"/>
  <c r="X30" i="16"/>
  <c r="X45" i="16"/>
  <c r="X38" i="16"/>
  <c r="X41" i="16"/>
  <c r="X37" i="16"/>
  <c r="X31" i="16"/>
  <c r="X79" i="16"/>
  <c r="X85" i="16"/>
  <c r="X33" i="16"/>
  <c r="X34" i="16"/>
  <c r="X39" i="16"/>
  <c r="X69" i="16"/>
  <c r="X26" i="16"/>
  <c r="X27" i="16"/>
  <c r="X29" i="16"/>
  <c r="X43" i="16"/>
  <c r="X49" i="16"/>
  <c r="X50" i="16"/>
  <c r="X44" i="16"/>
  <c r="X54" i="16"/>
  <c r="X5" i="16"/>
  <c r="S6" i="16" l="1"/>
  <c r="S8" i="16"/>
  <c r="S10" i="16"/>
  <c r="S9" i="16"/>
  <c r="S12" i="16"/>
  <c r="S4" i="16"/>
  <c r="S14" i="16"/>
  <c r="S15" i="16"/>
  <c r="S7" i="16"/>
  <c r="S17" i="16"/>
  <c r="S13" i="16"/>
  <c r="S16" i="16"/>
  <c r="S11" i="16"/>
  <c r="S19" i="16"/>
  <c r="S18" i="16"/>
  <c r="S24" i="16"/>
  <c r="S20" i="16"/>
  <c r="S22" i="16"/>
  <c r="S21" i="16"/>
  <c r="S40" i="16"/>
  <c r="S23" i="16"/>
  <c r="S25" i="16"/>
  <c r="S28" i="16"/>
  <c r="S30" i="16"/>
  <c r="S41" i="16"/>
  <c r="S37" i="16"/>
  <c r="S31" i="16"/>
  <c r="S33" i="16"/>
  <c r="S34" i="16"/>
  <c r="S39" i="16"/>
  <c r="S26" i="16"/>
  <c r="S27" i="16"/>
  <c r="S29" i="16"/>
  <c r="S32" i="16"/>
  <c r="S72" i="16"/>
  <c r="S49" i="16"/>
  <c r="S63" i="16"/>
  <c r="S48" i="16"/>
  <c r="S58" i="16"/>
  <c r="S50" i="16"/>
  <c r="S44" i="16"/>
  <c r="S62" i="16"/>
  <c r="S73" i="16"/>
  <c r="S5" i="16"/>
  <c r="N5" i="16" l="1"/>
  <c r="N17" i="16"/>
  <c r="N13" i="16"/>
  <c r="N16" i="16"/>
  <c r="N11" i="16"/>
  <c r="N19" i="16"/>
  <c r="N18" i="16"/>
  <c r="N24" i="16"/>
  <c r="N22" i="16"/>
  <c r="N21" i="16"/>
  <c r="N23" i="16"/>
  <c r="N25" i="16"/>
  <c r="N28" i="16"/>
  <c r="N47" i="16"/>
  <c r="N30" i="16"/>
  <c r="N38" i="16"/>
  <c r="N46" i="16"/>
  <c r="N67" i="16"/>
  <c r="N33" i="16"/>
  <c r="N39" i="16"/>
  <c r="N42" i="16"/>
  <c r="N76" i="16"/>
  <c r="N69" i="16"/>
  <c r="N26" i="16"/>
  <c r="N27" i="16"/>
  <c r="N29" i="16"/>
  <c r="N77" i="16"/>
  <c r="N72" i="16"/>
  <c r="N86" i="16"/>
  <c r="N52" i="16"/>
  <c r="N7" i="16"/>
  <c r="N14" i="16"/>
  <c r="N15" i="16"/>
  <c r="N6" i="16"/>
  <c r="N8" i="16"/>
  <c r="N10" i="16"/>
  <c r="N9" i="16"/>
  <c r="N12" i="16"/>
  <c r="N4" i="16"/>
</calcChain>
</file>

<file path=xl/comments1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TIME SINCE = 46 WEEKS APPROX
T = 0.5
</t>
        </r>
      </text>
    </comment>
    <comment ref="K2" authorId="0" shapeId="0">
      <text>
        <r>
          <rPr>
            <sz val="9"/>
            <color indexed="81"/>
            <rFont val="Tahoma"/>
            <family val="2"/>
          </rPr>
          <t>TIME SINCE - 6 WEEKS
T=1</t>
        </r>
      </text>
    </comment>
    <comment ref="P2" authorId="0" shapeId="0">
      <text>
        <r>
          <rPr>
            <sz val="9"/>
            <color indexed="81"/>
            <rFont val="Tahoma"/>
            <family val="2"/>
          </rPr>
          <t xml:space="preserve">
TIME SINCE - 3 WEEKS
T=1</t>
        </r>
      </text>
    </comment>
    <comment ref="U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TIME SINCE - 3 WEEKS
T=1</t>
        </r>
      </text>
    </comment>
    <comment ref="Z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TIME SINCE - 3 WEEKS
T=1</t>
        </r>
      </text>
    </comment>
    <comment ref="W3" authorId="0" shapeId="0">
      <text>
        <r>
          <rPr>
            <sz val="9"/>
            <color indexed="81"/>
            <rFont val="Tahoma"/>
            <family val="2"/>
          </rPr>
          <t xml:space="preserve">PREV EVENT - 15TH MONSOON REGATTA HYD 16 JUL 22 I.E. UNDER 26 WEEKS HENCE T = 1
</t>
        </r>
      </text>
    </comment>
    <comment ref="AB3" authorId="0" shapeId="0">
      <text>
        <r>
          <rPr>
            <sz val="9"/>
            <color indexed="81"/>
            <rFont val="Tahoma"/>
            <family val="2"/>
          </rPr>
          <t xml:space="preserve">PREV EVENT - 15TH MONSOON REGATTA HYD 16 JUL 22 I.E. UNDER 26 WEEKS HENCE T = 1
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sz val="12"/>
            <color indexed="81"/>
            <rFont val="Tahoma"/>
            <family val="2"/>
          </rPr>
          <t>TIME SINCE - 46 WEEKS
T=0.5</t>
        </r>
      </text>
    </comment>
    <comment ref="K2" authorId="0" shapeId="0">
      <text>
        <r>
          <rPr>
            <sz val="9"/>
            <color indexed="81"/>
            <rFont val="Tahoma"/>
            <family val="2"/>
          </rPr>
          <t>TIME SINCE - 7 WEEKS
T=1</t>
        </r>
      </text>
    </comment>
    <comment ref="P2" authorId="0" shapeId="0">
      <text>
        <r>
          <rPr>
            <b/>
            <sz val="9"/>
            <color indexed="81"/>
            <rFont val="Tahoma"/>
            <family val="2"/>
          </rPr>
          <t>TIME SINCE - 3 WEEKS</t>
        </r>
        <r>
          <rPr>
            <sz val="9"/>
            <color indexed="81"/>
            <rFont val="Tahoma"/>
            <family val="2"/>
          </rPr>
          <t xml:space="preserve">
T = 1</t>
        </r>
      </text>
    </comment>
    <comment ref="U2" authorId="0" shapeId="0">
      <text>
        <r>
          <rPr>
            <sz val="14"/>
            <color indexed="81"/>
            <rFont val="Tahoma"/>
            <family val="2"/>
          </rPr>
          <t xml:space="preserve">TIME SINCE - 3 WEEKS
T=1
</t>
        </r>
      </text>
    </comment>
    <comment ref="Z2" authorId="0" shapeId="0">
      <text>
        <r>
          <rPr>
            <b/>
            <sz val="14"/>
            <color indexed="81"/>
            <rFont val="Tahoma"/>
            <family val="2"/>
          </rPr>
          <t>TIME SINCE - 3 WEEKS
T=1</t>
        </r>
      </text>
    </comment>
    <comment ref="L1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NP-Due to participation in International event (Prev Rank - 2)</t>
        </r>
      </text>
    </comment>
    <comment ref="L1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NP-Due to participation in International event (Prev Rank - 15)</t>
        </r>
      </text>
    </comment>
    <comment ref="Q1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NP-Due to participation in International event (Prev Rank - 12)</t>
        </r>
      </text>
    </comment>
    <comment ref="V1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NP-Due to participation in International event (Prev Rank - 10)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4"/>
            <color indexed="81"/>
            <rFont val="Tahoma"/>
            <family val="2"/>
          </rPr>
          <t>TIME SINCE - 46 WEEKS
T=0.5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K2" authorId="0" shapeId="0">
      <text>
        <r>
          <rPr>
            <b/>
            <sz val="12"/>
            <color indexed="81"/>
            <rFont val="Tahoma"/>
            <family val="2"/>
          </rPr>
          <t>TIME SINCE - 7 WEEKS
T=1</t>
        </r>
      </text>
    </comment>
    <comment ref="P2" authorId="0" shapeId="0">
      <text>
        <r>
          <rPr>
            <b/>
            <sz val="14"/>
            <color indexed="81"/>
            <rFont val="Tahoma"/>
            <family val="2"/>
          </rPr>
          <t>TIME SINCE - 3 WEEKS
T=1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SINCE - 3 WEEKS
T=1</t>
        </r>
      </text>
    </comment>
    <comment ref="Z2" authorId="0" shapeId="0">
      <text>
        <r>
          <rPr>
            <b/>
            <sz val="14"/>
            <color indexed="81"/>
            <rFont val="Tahoma"/>
            <family val="2"/>
          </rPr>
          <t>TIME SINCE - 3 WEEKS
T=1</t>
        </r>
      </text>
    </comment>
    <comment ref="V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NP-Due to participation in International event (Prev Rank - 2)</t>
        </r>
      </text>
    </comment>
    <comment ref="L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NP-Due to participation in International event (Prev Rank - 1)</t>
        </r>
      </text>
    </comment>
    <comment ref="Q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NP-Due to participation in International event (Prev Rank - 1)</t>
        </r>
      </text>
    </comment>
    <comment ref="V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NP-Due to participation in International event (Prev Rank - 1)</t>
        </r>
      </text>
    </comment>
    <comment ref="L1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NP-Due to participation in International event (Prev Rank - 4)</t>
        </r>
      </text>
    </comment>
    <comment ref="Q1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NP-Due to participation in International event (Prev Rank  - 6)</t>
        </r>
      </text>
    </comment>
    <comment ref="V1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NP-Due to participation in International event (Prev Rank - 6)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>TIME SINCE - 46 WEEKS
T=0.5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>TIME SINCE - 52 WEEKS
T=.5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" authorId="0" shapeId="0">
      <text>
        <r>
          <rPr>
            <b/>
            <sz val="9"/>
            <color indexed="81"/>
            <rFont val="Tahoma"/>
            <family val="2"/>
          </rPr>
          <t>TIME SINCE - 52 WEEKS
T=.5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4"/>
            <color indexed="81"/>
            <rFont val="Tahoma"/>
            <family val="2"/>
          </rPr>
          <t>TIME SINCE - 46 WEEKS
T=0.5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- 3 WEEKS
T=1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9"/>
            <color indexed="81"/>
            <rFont val="Tahoma"/>
            <family val="2"/>
          </rPr>
          <t>TIME SINCE - 90 WEEKS
T=0</t>
        </r>
      </text>
    </comment>
    <comment ref="J2" authorId="0" shapeId="0">
      <text>
        <r>
          <rPr>
            <sz val="9"/>
            <color indexed="81"/>
            <rFont val="Tahoma"/>
            <family val="2"/>
          </rPr>
          <t>TIME SINCE - 18 WEEKS
T=1</t>
        </r>
      </text>
    </comment>
  </commentList>
</comments>
</file>

<file path=xl/comments7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9"/>
            <color indexed="81"/>
            <rFont val="Tahoma"/>
            <family val="2"/>
          </rPr>
          <t xml:space="preserve">
TIME SINCE = 46 WEEKS
T=0.5</t>
        </r>
      </text>
    </comment>
    <comment ref="J2" authorId="0" shapeId="0">
      <text>
        <r>
          <rPr>
            <sz val="9"/>
            <color indexed="81"/>
            <rFont val="Tahoma"/>
            <family val="2"/>
          </rPr>
          <t>TIME SINCE = 52 WEEKS
T=0.5</t>
        </r>
      </text>
    </comment>
    <comment ref="O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TIME SINCE = 03 WEEKS
T=1</t>
        </r>
      </text>
    </comment>
    <comment ref="T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TIME SINCE = 03 WEEKS
T=1</t>
        </r>
      </text>
    </comment>
  </commentList>
</comments>
</file>

<file path=xl/comments8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>TIME SINCE - 46 WEEKS</t>
        </r>
        <r>
          <rPr>
            <sz val="9"/>
            <color indexed="81"/>
            <rFont val="Tahoma"/>
            <family val="2"/>
          </rPr>
          <t xml:space="preserve">
T=0.5</t>
        </r>
      </text>
    </comment>
    <comment ref="J2" authorId="0" shapeId="0">
      <text>
        <r>
          <rPr>
            <sz val="9"/>
            <color indexed="81"/>
            <rFont val="Tahoma"/>
            <family val="2"/>
          </rPr>
          <t>TIME SINCE - 03 WEEKS
T=1</t>
        </r>
      </text>
    </comment>
    <comment ref="O2" authorId="0" shapeId="0">
      <text>
        <r>
          <rPr>
            <sz val="9"/>
            <color indexed="81"/>
            <rFont val="Tahoma"/>
            <family val="2"/>
          </rPr>
          <t>TIME SINCE - 03 WEEKS
T=1</t>
        </r>
      </text>
    </comment>
  </commentList>
</comments>
</file>

<file path=xl/comments9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>TIME SINCE - 46 WEEKS</t>
        </r>
        <r>
          <rPr>
            <sz val="9"/>
            <color indexed="81"/>
            <rFont val="Tahoma"/>
            <family val="2"/>
          </rPr>
          <t xml:space="preserve">
T=0.5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>TIME SINCE - 3 WEEKS</t>
        </r>
        <r>
          <rPr>
            <sz val="9"/>
            <color indexed="81"/>
            <rFont val="Tahoma"/>
            <family val="2"/>
          </rPr>
          <t xml:space="preserve">
T=1</t>
        </r>
      </text>
    </comment>
    <comment ref="O2" authorId="0" shapeId="0">
      <text>
        <r>
          <rPr>
            <b/>
            <sz val="9"/>
            <color indexed="81"/>
            <rFont val="Tahoma"/>
            <family val="2"/>
          </rPr>
          <t>TIME SINCE - 3 WEEKS</t>
        </r>
        <r>
          <rPr>
            <sz val="9"/>
            <color indexed="81"/>
            <rFont val="Tahoma"/>
            <family val="2"/>
          </rPr>
          <t xml:space="preserve">
T=1</t>
        </r>
      </text>
    </comment>
  </commentList>
</comments>
</file>

<file path=xl/sharedStrings.xml><?xml version="1.0" encoding="utf-8"?>
<sst xmlns="http://schemas.openxmlformats.org/spreadsheetml/2006/main" count="1171" uniqueCount="401">
  <si>
    <t>S.No.</t>
  </si>
  <si>
    <t>Name</t>
  </si>
  <si>
    <t>DOB</t>
  </si>
  <si>
    <t>29.04.2006</t>
  </si>
  <si>
    <t>08.08.2003</t>
  </si>
  <si>
    <t>MANDEEP</t>
  </si>
  <si>
    <t>RS:One Girls</t>
  </si>
  <si>
    <t>RS:One Boys</t>
  </si>
  <si>
    <t>OPTIMIST</t>
  </si>
  <si>
    <t>Sl.no</t>
  </si>
  <si>
    <t>Gender</t>
  </si>
  <si>
    <t>M</t>
  </si>
  <si>
    <t>27.09.2008</t>
  </si>
  <si>
    <t>10.12.2007</t>
  </si>
  <si>
    <t>F</t>
  </si>
  <si>
    <t>23.12.2006</t>
  </si>
  <si>
    <t>01.10.2006</t>
  </si>
  <si>
    <t>24.08.2006</t>
  </si>
  <si>
    <t>14.06.2007</t>
  </si>
  <si>
    <t>01.01.2007</t>
  </si>
  <si>
    <t>EKLAVYA BATHAM</t>
  </si>
  <si>
    <t>DIVYANSHI MISHRA</t>
  </si>
  <si>
    <t>SHASHANK BATHAM</t>
  </si>
  <si>
    <t>HREITHIK AMAR J</t>
  </si>
  <si>
    <t>AKSHAT KUMAR DOHARE</t>
  </si>
  <si>
    <t>HARSHWARDHAN YERRA</t>
  </si>
  <si>
    <t>KRISHNA DIWAKAR</t>
  </si>
  <si>
    <t>SHARANYA Y JADHAV</t>
  </si>
  <si>
    <t>NEHA THAKUR</t>
  </si>
  <si>
    <t>AJAY GAJJI</t>
  </si>
  <si>
    <t>DANIEL ISRAIL RAJKUMAR MS</t>
  </si>
  <si>
    <t>THANUJA KAMESHWAR</t>
  </si>
  <si>
    <t>AKASH TANGAI</t>
  </si>
  <si>
    <t>NAVADEEP BODA</t>
  </si>
  <si>
    <t>VIKRAM SINGH BHATI</t>
  </si>
  <si>
    <t>VIKRAM MALLEPOGU</t>
  </si>
  <si>
    <t>GANESH PEERKATLA</t>
  </si>
  <si>
    <t>DEEKSHITHA K</t>
  </si>
  <si>
    <t>KARTHIK K</t>
  </si>
  <si>
    <t>SHAGUN JHA</t>
  </si>
  <si>
    <t>SHREYA KRISHNA L</t>
  </si>
  <si>
    <t>15.08.2010</t>
  </si>
  <si>
    <t>06.05.2009</t>
  </si>
  <si>
    <t>03.11.2007</t>
  </si>
  <si>
    <t>13.05.2008</t>
  </si>
  <si>
    <t>30.03.2008</t>
  </si>
  <si>
    <t>22.01.2009</t>
  </si>
  <si>
    <t>17.03.2007</t>
  </si>
  <si>
    <t>03.01.2008</t>
  </si>
  <si>
    <t>09.04.2008</t>
  </si>
  <si>
    <t>17.09.2007</t>
  </si>
  <si>
    <t>23.05.2009</t>
  </si>
  <si>
    <t>24.07.2007</t>
  </si>
  <si>
    <t>04.02.2008</t>
  </si>
  <si>
    <t>01.11.2008</t>
  </si>
  <si>
    <t>RUBEN VIJAY NERLEKAR</t>
  </si>
  <si>
    <t>05.03.2008</t>
  </si>
  <si>
    <t>24.02.2008</t>
  </si>
  <si>
    <t>17.04.2008</t>
  </si>
  <si>
    <t>26.05.2007</t>
  </si>
  <si>
    <t>29.07.2008</t>
  </si>
  <si>
    <t>06.08.2007</t>
  </si>
  <si>
    <t>BALLE KIRAN KUMAR</t>
  </si>
  <si>
    <t>A SANJAY REDDY</t>
  </si>
  <si>
    <t>AKSHAY VINCENT C</t>
  </si>
  <si>
    <t>RITIKA DANGI</t>
  </si>
  <si>
    <t>SABAVATH VIJAY KUMAR</t>
  </si>
  <si>
    <t>SACHIN B</t>
  </si>
  <si>
    <t>SIKHANSU SINGH</t>
  </si>
  <si>
    <t>NANHE RAJA BUNDELA</t>
  </si>
  <si>
    <t>VATSAL BANKER</t>
  </si>
  <si>
    <t>SABAVATH RAMDAS</t>
  </si>
  <si>
    <t>LAVETI JHANSI PRIYA</t>
  </si>
  <si>
    <t>ANSHRAJ BUNDELA</t>
  </si>
  <si>
    <t>VEERA V VAISHNAVI</t>
  </si>
  <si>
    <t>VISHVATH LAXMAN</t>
  </si>
  <si>
    <t>RATHLAVATH CHINTU</t>
  </si>
  <si>
    <t>R ASHWINI</t>
  </si>
  <si>
    <t>SHITAL SENDHAV</t>
  </si>
  <si>
    <t>SANTOSH CHINTAKAYALA</t>
  </si>
  <si>
    <t>ALEKHYA COONDOO</t>
  </si>
  <si>
    <t>PEARL COLVALCAR</t>
  </si>
  <si>
    <t>AARTI VERMA</t>
  </si>
  <si>
    <t>DEEPAK KUMAR M</t>
  </si>
  <si>
    <t>BHARATH KUMAR P</t>
  </si>
  <si>
    <t>T YASHWANTH</t>
  </si>
  <si>
    <t>M JEEVAN KUMAR</t>
  </si>
  <si>
    <t>ABYAAN A</t>
  </si>
  <si>
    <t>GANESH VISHWAKARMA</t>
  </si>
  <si>
    <t>08.08.2006</t>
  </si>
  <si>
    <t>SHIVPUJAN / S BARATH</t>
  </si>
  <si>
    <t>T VENKATESH/ DEEPAK SHUKLA</t>
  </si>
  <si>
    <t>29ER</t>
  </si>
  <si>
    <t>LASER 4.7- BOYS</t>
  </si>
  <si>
    <t>LASER 4.7- GIRLS</t>
  </si>
  <si>
    <t>06.12.2005</t>
  </si>
  <si>
    <t>12.07.2005</t>
  </si>
  <si>
    <t>10.05.2005</t>
  </si>
  <si>
    <t>07.05.2005</t>
  </si>
  <si>
    <t>19.04.2005</t>
  </si>
  <si>
    <t>25.07.2005</t>
  </si>
  <si>
    <t>20.03.2005</t>
  </si>
  <si>
    <t>29.11.2005</t>
  </si>
  <si>
    <t>02.06.2005</t>
  </si>
  <si>
    <t>07.06.2005</t>
  </si>
  <si>
    <t>27.06.2006</t>
  </si>
  <si>
    <t>10.06.2005</t>
  </si>
  <si>
    <t>13.08.2006</t>
  </si>
  <si>
    <t>30.10.2005</t>
  </si>
  <si>
    <t>10.11.2006</t>
  </si>
  <si>
    <t>01.03.2005</t>
  </si>
  <si>
    <t>18.07.2006</t>
  </si>
  <si>
    <t>15.12.2008</t>
  </si>
  <si>
    <t>28.01.2006</t>
  </si>
  <si>
    <t>NP</t>
  </si>
  <si>
    <t>21.08.2009</t>
  </si>
  <si>
    <t>06.04.2007</t>
  </si>
  <si>
    <t>12.05.2009</t>
  </si>
  <si>
    <t>15.01.2010</t>
  </si>
  <si>
    <t>01.11.2007</t>
  </si>
  <si>
    <t xml:space="preserve">Club </t>
  </si>
  <si>
    <t>Total Scores</t>
  </si>
  <si>
    <t>NSS BHOPAL</t>
  </si>
  <si>
    <t>YCH</t>
  </si>
  <si>
    <t>NBSC</t>
  </si>
  <si>
    <t>TSC</t>
  </si>
  <si>
    <t>CESC</t>
  </si>
  <si>
    <t>RMYC</t>
  </si>
  <si>
    <t>TNSA</t>
  </si>
  <si>
    <t>PSA</t>
  </si>
  <si>
    <t>SSC</t>
  </si>
  <si>
    <t>EMESA</t>
  </si>
  <si>
    <t>RBYC</t>
  </si>
  <si>
    <t>INWTC MUMBAI</t>
  </si>
  <si>
    <t>CLUB</t>
  </si>
  <si>
    <t>CLUBS</t>
  </si>
  <si>
    <t>28.04.2007</t>
  </si>
  <si>
    <t>HRIDAY JAYRAM JOSHI</t>
  </si>
  <si>
    <t>10.09.2010</t>
  </si>
  <si>
    <t>SCORES</t>
  </si>
  <si>
    <t>Nationals Score+ Best Two (out of three)</t>
  </si>
  <si>
    <t>16.03.2006</t>
  </si>
  <si>
    <t>GYA</t>
  </si>
  <si>
    <t>NAINCY RAI</t>
  </si>
  <si>
    <t>VIDHYANSHI MISHRA</t>
  </si>
  <si>
    <t>07.01.2005</t>
  </si>
  <si>
    <t>10.07.2005</t>
  </si>
  <si>
    <t>12.10.2003/ 26.11.2003</t>
  </si>
  <si>
    <t>03.08.2003/ 02.08.2004</t>
  </si>
  <si>
    <t xml:space="preserve">Nationals 19 Score + Best two (out of three) </t>
  </si>
  <si>
    <t>YAI YOUTH NATIONALS 2021</t>
  </si>
  <si>
    <t>ADVAIT PRASANT MENON</t>
  </si>
  <si>
    <t>SCORE</t>
  </si>
  <si>
    <t>YAI YOUTH NATIONALS 2021 (11-16 OCT)</t>
  </si>
  <si>
    <t>ARYAN HARSHYANA</t>
  </si>
  <si>
    <t>MSC</t>
  </si>
  <si>
    <t>07.06.2008</t>
  </si>
  <si>
    <t>ARAHANT VEERAREDDY</t>
  </si>
  <si>
    <t>14.02.2008</t>
  </si>
  <si>
    <t>PRESLEE</t>
  </si>
  <si>
    <t>01.04.2008</t>
  </si>
  <si>
    <t>K ABHIRAM</t>
  </si>
  <si>
    <t>25.11.2007</t>
  </si>
  <si>
    <t>BONGUR BUNNY</t>
  </si>
  <si>
    <t>01.01.2010</t>
  </si>
  <si>
    <t>MANIDEEP P</t>
  </si>
  <si>
    <t>B SAHITH</t>
  </si>
  <si>
    <t>VIVAN KUDALE</t>
  </si>
  <si>
    <t>SANJANA BHASIN</t>
  </si>
  <si>
    <t>DOKI SATHWIK</t>
  </si>
  <si>
    <t>TALLARI SHASHANK RAJ</t>
  </si>
  <si>
    <t>ARYAMAN SUNIL TRIVEDI</t>
  </si>
  <si>
    <t>12.08.2010</t>
  </si>
  <si>
    <t>25.10.2007</t>
  </si>
  <si>
    <t>22.08.2011</t>
  </si>
  <si>
    <t>01.02.2010</t>
  </si>
  <si>
    <t>15.10.2009</t>
  </si>
  <si>
    <t>14.07.2009</t>
  </si>
  <si>
    <t>13.10.2010</t>
  </si>
  <si>
    <t>03.04.2011</t>
  </si>
  <si>
    <t>04.12.2009</t>
  </si>
  <si>
    <t>YAI YOUTH NATIONALS 2021 (16 OCT 21)</t>
  </si>
  <si>
    <t>ABHINAY YADAV</t>
  </si>
  <si>
    <t>05.01.2005</t>
  </si>
  <si>
    <t>SANTHOSH BANOTHU/ AKASH</t>
  </si>
  <si>
    <t>06.01.2004/ 20.08.2005</t>
  </si>
  <si>
    <t>NAINCY RAI/ ANIRAJ SENDHAV</t>
  </si>
  <si>
    <t>VIDHYANSHI MISHRA/ MANISH SHARMA</t>
  </si>
  <si>
    <t>PUSHKAR TEMBHRE/ VANSHIKA S PARIHAR</t>
  </si>
  <si>
    <t>07.01.2005/ 15.08.2005</t>
  </si>
  <si>
    <t>10.07.2005/ 24.03.2006</t>
  </si>
  <si>
    <t>13.07.2005/ 07.06.2003</t>
  </si>
  <si>
    <t>ALL INDIA BOARD SAILING CHAMPIONSHIP 2022 20-24 APR 22</t>
  </si>
  <si>
    <t>AKSHAT KUMAR DOHERE</t>
  </si>
  <si>
    <t>AJAY YADAV</t>
  </si>
  <si>
    <t>SRAVAN KATRAVATH</t>
  </si>
  <si>
    <t>KETHAVATH NITHIN</t>
  </si>
  <si>
    <t>AARYA RAOTE</t>
  </si>
  <si>
    <t>36TH HYD SAILING WEEK 2022 (03-09 JUL 22)</t>
  </si>
  <si>
    <t>36TH HYDERABAD SAILING WEEK (03-09 JUL 22)</t>
  </si>
  <si>
    <t>MALLESH VADLA</t>
  </si>
  <si>
    <t>VISHWANATH PADIDALA</t>
  </si>
  <si>
    <t>MALESH GADHAM</t>
  </si>
  <si>
    <t>16.12.2006</t>
  </si>
  <si>
    <t>YEROLLU JOHN</t>
  </si>
  <si>
    <t>SUMANT ARUNACHALAM</t>
  </si>
  <si>
    <t>01.11.2006</t>
  </si>
  <si>
    <t>DAKSH CAPOOR</t>
  </si>
  <si>
    <t>14.10.2008</t>
  </si>
  <si>
    <t>NATIONALS SCORE+ BEST TWO (OUT OF THREE)</t>
  </si>
  <si>
    <t>HRIETHIK</t>
  </si>
  <si>
    <t>PARTH SINGH CHOUHAN</t>
  </si>
  <si>
    <t>30.07.2008</t>
  </si>
  <si>
    <t>AASTHA PANDEY</t>
  </si>
  <si>
    <t>21.03.2011</t>
  </si>
  <si>
    <t>SOMYA SINGH PATEL</t>
  </si>
  <si>
    <t>24.04.2007</t>
  </si>
  <si>
    <t>ANSHU YADAV</t>
  </si>
  <si>
    <t>17.01.2009</t>
  </si>
  <si>
    <t>RUDRESH SINGH PATEL</t>
  </si>
  <si>
    <t>25.08.2009</t>
  </si>
  <si>
    <t>ADVAIT SOMA</t>
  </si>
  <si>
    <t>09.11.2008</t>
  </si>
  <si>
    <t>TANAYA PARIDA</t>
  </si>
  <si>
    <t>04.12.2011</t>
  </si>
  <si>
    <t>SMRIDDHI BATHAM</t>
  </si>
  <si>
    <t>07.01.2012</t>
  </si>
  <si>
    <t xml:space="preserve">TANEESHA J </t>
  </si>
  <si>
    <t>04.09.2008</t>
  </si>
  <si>
    <t>YAI YOUTH CHAMPIONSHIP 2022 (29 JUL - 04 AUG 22)</t>
  </si>
  <si>
    <t>YAI YOUTH CHAMPIONSHIP 2022 (29 JUL - 04 AUG 22), MYSORE</t>
  </si>
  <si>
    <t>MUDAVATH SUNIL</t>
  </si>
  <si>
    <t>18.06.2006</t>
  </si>
  <si>
    <t>SATYAM JHA</t>
  </si>
  <si>
    <t>M PAGALVAN</t>
  </si>
  <si>
    <t>10.06.2009</t>
  </si>
  <si>
    <t>ALIA SABREEN FAISAL</t>
  </si>
  <si>
    <t>DIYA BHARATH MADHIRAJU</t>
  </si>
  <si>
    <t>RMSC</t>
  </si>
  <si>
    <t>20.08.2008</t>
  </si>
  <si>
    <t>LAHARI KOMMARAVELLY</t>
  </si>
  <si>
    <t>17.12.2010</t>
  </si>
  <si>
    <t>RAMAKANT</t>
  </si>
  <si>
    <t>10.12.2008</t>
  </si>
  <si>
    <t>AMITAV VEERAREDDY</t>
  </si>
  <si>
    <t>18.01.2010</t>
  </si>
  <si>
    <t>SAANVI SINGH</t>
  </si>
  <si>
    <t>23.07.2010</t>
  </si>
  <si>
    <t>EASHAAN MEHTA</t>
  </si>
  <si>
    <t>13.08.2009</t>
  </si>
  <si>
    <t>MAANYA REDDY</t>
  </si>
  <si>
    <t>20.05.2008</t>
  </si>
  <si>
    <t>HENDRICK JABARAJ S</t>
  </si>
  <si>
    <t>03.12.2012</t>
  </si>
  <si>
    <t>VANTAVA RAGHURAM</t>
  </si>
  <si>
    <t>02.12.2013</t>
  </si>
  <si>
    <t>TIANA MALHOTRA</t>
  </si>
  <si>
    <t>11.04.2011</t>
  </si>
  <si>
    <t>YAI YOUTH MULTICLASS SAILING &amp; KITEBOARD 2022 (7-13 AUG 22)</t>
  </si>
  <si>
    <t>YAI YOUTH MULTICLASS SAILING &amp; KITEBOARD CHAMP (07-13 AUG 22)</t>
  </si>
  <si>
    <t>JAYDEEP THAKUR / PRADEEP THAKUR</t>
  </si>
  <si>
    <t>06.07.2003 / 02.03.2003</t>
  </si>
  <si>
    <t>INWTC(MBI)</t>
  </si>
  <si>
    <t>S GAGAN / PILLI AKHIL</t>
  </si>
  <si>
    <t>06.01.2003 / 08.12.2005</t>
  </si>
  <si>
    <t>GAGAN / AKHIL</t>
  </si>
  <si>
    <t>T VENKATESH / SHIVAM PRADHAN</t>
  </si>
  <si>
    <t>03.08.2004 / 29.09.2004</t>
  </si>
  <si>
    <t>ALEKHYA COONDOO / KARTHIK CHAKALI</t>
  </si>
  <si>
    <t>28.01.2006 / 22.05.2004</t>
  </si>
  <si>
    <t>SSC/NBSC</t>
  </si>
  <si>
    <t>NIKIL DILIP MANDAUKAR / MUNDAVATH SUNIL</t>
  </si>
  <si>
    <t>22.09.2006 / 18.06.2006</t>
  </si>
  <si>
    <t>YAI YOUTH MULTICLASS SAILING &amp; KITEBOARD 2022, mysore (7-13 AUG 22)</t>
  </si>
  <si>
    <t>03.08.2006</t>
  </si>
  <si>
    <t>KOMMU VIGNESH</t>
  </si>
  <si>
    <t>NITESH MADAN KESARI</t>
  </si>
  <si>
    <t>21.02.2007</t>
  </si>
  <si>
    <t>DHRUVA S MARATHE</t>
  </si>
  <si>
    <t>16.11.2009</t>
  </si>
  <si>
    <t>420 (BOYS)</t>
  </si>
  <si>
    <t>420 (MIXED)</t>
  </si>
  <si>
    <t>NO. OF ENTRIES (N)</t>
  </si>
  <si>
    <t>POS. IN REGATTA (P)</t>
  </si>
  <si>
    <t>TIME ADJUSTMENT FACTOR (T)</t>
  </si>
  <si>
    <t>R/OFF</t>
  </si>
  <si>
    <t>TOTAL</t>
  </si>
  <si>
    <t>13TH MONSOON REGATTA (16 JUL 22)</t>
  </si>
  <si>
    <t>YAI YOUTH NATIONALS 2021 (11-16 OCT 21)</t>
  </si>
  <si>
    <t>MYSORE MULTICLASS YOUTH SAILING CHAMPIONSHIP 2021 (31 AUG 21)</t>
  </si>
  <si>
    <t>NATIONALS 2019 (07 DEC 19)</t>
  </si>
  <si>
    <t>NATIONALS 2021 (11-16 OCT 21)</t>
  </si>
  <si>
    <t>YAI YOUTH NATIONALS 2022 (13-20 OCT 22)</t>
  </si>
  <si>
    <t>SAMAIRA TANDON</t>
  </si>
  <si>
    <t>YAJAT SINGH</t>
  </si>
  <si>
    <t>KSHITIJ SHARMA</t>
  </si>
  <si>
    <t>INWTC (MB)</t>
  </si>
  <si>
    <t>ARJUN S MARATHE</t>
  </si>
  <si>
    <t>SHRAVAN NILESH JADHAV</t>
  </si>
  <si>
    <t>DARAYUS J KARANILA</t>
  </si>
  <si>
    <t>MANKA SHARMA</t>
  </si>
  <si>
    <t>AARAV SINHA</t>
  </si>
  <si>
    <t>HARSHITA SINGH</t>
  </si>
  <si>
    <t>KATYAYANI KAUSHIK</t>
  </si>
  <si>
    <t>RAUNAK RADHESHYAM KESARI</t>
  </si>
  <si>
    <t>ANSH KUMAR</t>
  </si>
  <si>
    <t>AADYA SACHDEVA</t>
  </si>
  <si>
    <t>PREET</t>
  </si>
  <si>
    <t>INWTC MANDOVI)</t>
  </si>
  <si>
    <t>ARNAV SATISH SALUNKE</t>
  </si>
  <si>
    <t>THANEESHA J</t>
  </si>
  <si>
    <t>54</t>
  </si>
  <si>
    <t>AKSHAY KUMAR NARAYANA</t>
  </si>
  <si>
    <t>SAMAIRA CHANDA</t>
  </si>
  <si>
    <t>53</t>
  </si>
  <si>
    <t>51</t>
  </si>
  <si>
    <t>50</t>
  </si>
  <si>
    <t>49</t>
  </si>
  <si>
    <t>48</t>
  </si>
  <si>
    <t>KRISHNA VENKITACHALAM</t>
  </si>
  <si>
    <t>ANURAG DEVATHRAJ</t>
  </si>
  <si>
    <t>RISHABH SINHA</t>
  </si>
  <si>
    <t>AYUSH DIPAK NIKAM</t>
  </si>
  <si>
    <t>45</t>
  </si>
  <si>
    <t>44</t>
  </si>
  <si>
    <t>42</t>
  </si>
  <si>
    <t>AAYUSH</t>
  </si>
  <si>
    <t>RUDRANSH SHARMA</t>
  </si>
  <si>
    <t>FREYANA DRIVER</t>
  </si>
  <si>
    <t>RIZWAN MOHD</t>
  </si>
  <si>
    <t>38</t>
  </si>
  <si>
    <t>DIVESH SANTOSH NAIDU</t>
  </si>
  <si>
    <t>INWTC (MANDOVI)</t>
  </si>
  <si>
    <t>7</t>
  </si>
  <si>
    <t>20.04.2008</t>
  </si>
  <si>
    <t>28.02.2011</t>
  </si>
  <si>
    <t>10.04.2010</t>
  </si>
  <si>
    <t>22.08.2008</t>
  </si>
  <si>
    <t>10.09.2011</t>
  </si>
  <si>
    <t>30.11.2012</t>
  </si>
  <si>
    <t>24.01.2008</t>
  </si>
  <si>
    <t>05.08.2008</t>
  </si>
  <si>
    <t>15.02.2012</t>
  </si>
  <si>
    <t>18.09.2010</t>
  </si>
  <si>
    <t>16.02.2010</t>
  </si>
  <si>
    <t>20.01.2012</t>
  </si>
  <si>
    <t>05.06.2010</t>
  </si>
  <si>
    <t>22.08.2013</t>
  </si>
  <si>
    <t>17.01.2010</t>
  </si>
  <si>
    <t>06.04.2010</t>
  </si>
  <si>
    <t>27.08.2011</t>
  </si>
  <si>
    <t>17.07.2012</t>
  </si>
  <si>
    <t>21.07.2012</t>
  </si>
  <si>
    <t>21.09.2012</t>
  </si>
  <si>
    <t>04.06.2013</t>
  </si>
  <si>
    <t>06.11.2013</t>
  </si>
  <si>
    <t>06.06.2011</t>
  </si>
  <si>
    <t xml:space="preserve">YAI YOUTH NATIONAL CHAMPIONSHIP 2022 (13-20 OCT 22) </t>
  </si>
  <si>
    <t>STUTI RANJAN</t>
  </si>
  <si>
    <t>17.10.2010</t>
  </si>
  <si>
    <t>KARROLLA KARTHIK</t>
  </si>
  <si>
    <t>YASH INAS GARODI</t>
  </si>
  <si>
    <t>SAURAV MUKHERJEE</t>
  </si>
  <si>
    <t>23</t>
  </si>
  <si>
    <t>0</t>
  </si>
  <si>
    <t>19</t>
  </si>
  <si>
    <t>25.06.2007</t>
  </si>
  <si>
    <t>14.03.2006</t>
  </si>
  <si>
    <t>YAI YOUTH NATIONAL CHAMPIONSHIP 2022 (31 AUG 21)</t>
  </si>
  <si>
    <t>CHUNNU KUMAR</t>
  </si>
  <si>
    <t>SIKHANSHU SINGH</t>
  </si>
  <si>
    <t>ALOK R PANDEY</t>
  </si>
  <si>
    <t>MPYA</t>
  </si>
  <si>
    <t>DEEPANSHU BHATI</t>
  </si>
  <si>
    <t>12.10.2004</t>
  </si>
  <si>
    <t>01.02.2005</t>
  </si>
  <si>
    <t>02.07.2004</t>
  </si>
  <si>
    <t>27.12.2005</t>
  </si>
  <si>
    <t>NARAYAN MUNDA</t>
  </si>
  <si>
    <t>OYA</t>
  </si>
  <si>
    <t>3</t>
  </si>
  <si>
    <t>1</t>
  </si>
  <si>
    <t>Time Adjustment Factor</t>
  </si>
  <si>
    <t>ALEKHYA COONDOO / P AKHIL</t>
  </si>
  <si>
    <t>28.01.2006 / 08.12.2005</t>
  </si>
  <si>
    <t>SSC/TSC</t>
  </si>
  <si>
    <t>SHIVAM PRADHAN/ THIMITI RASHMITA</t>
  </si>
  <si>
    <t>29.09.2004/        18.09.2012</t>
  </si>
  <si>
    <t>YAI YOUTH NATIONAL CHAMPIONSHIP 2022  (13-21 OCT 22 )</t>
  </si>
  <si>
    <t xml:space="preserve">YAI YOUTH CHAMPIONSHIP 2022 (13-21 OCT 22) </t>
  </si>
  <si>
    <t xml:space="preserve">RAMMILAN YADAV/ANIRAJ SENDHAV </t>
  </si>
  <si>
    <t>NAVYN PRABHAKAR / NEELANAND RAMAKRISHNAN</t>
  </si>
  <si>
    <t>NIKHIL DILIP / KARTHIK CHAKALI</t>
  </si>
  <si>
    <t>SACHIN BETHAMALLA / MALLESH VADLA</t>
  </si>
  <si>
    <t>22.09.2006/ 22.05.2004</t>
  </si>
  <si>
    <t>05.03.2003/  15.08.2005</t>
  </si>
  <si>
    <t>10.05.2003/   18.01.2004</t>
  </si>
  <si>
    <t>19.04.2005/ 20.03.2005</t>
  </si>
  <si>
    <t>YAI YOUTH NATIONAL CHAMPIONSHIP 2022  (13-21 OCT 22)</t>
  </si>
  <si>
    <t xml:space="preserve"> </t>
  </si>
  <si>
    <t>MSC/INWTC MANDOVI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</si>
</sst>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indexed="81"/>
      <name val="Tahoma"/>
      <family val="2"/>
    </font>
    <font>
      <sz val="14"/>
      <color indexed="81"/>
      <name val="Tahoma"/>
      <family val="2"/>
    </font>
    <font>
      <b/>
      <sz val="12"/>
      <color indexed="81"/>
      <name val="Tahoma"/>
      <family val="2"/>
    </font>
    <font>
      <b/>
      <sz val="14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5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0" fillId="0" borderId="1" xfId="0" quotePrefix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/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49" fontId="0" fillId="0" borderId="0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49" fontId="0" fillId="3" borderId="1" xfId="0" applyNumberFormat="1" applyFont="1" applyFill="1" applyBorder="1" applyAlignment="1">
      <alignment horizontal="center"/>
    </xf>
    <xf numFmtId="0" fontId="0" fillId="0" borderId="0" xfId="0" applyFont="1"/>
    <xf numFmtId="0" fontId="0" fillId="0" borderId="1" xfId="0" quotePrefix="1" applyFont="1" applyBorder="1" applyAlignment="1">
      <alignment horizontal="center"/>
    </xf>
    <xf numFmtId="0" fontId="0" fillId="3" borderId="1" xfId="0" applyNumberFormat="1" applyFont="1" applyFill="1" applyBorder="1" applyAlignment="1">
      <alignment horizontal="center" vertical="center"/>
    </xf>
    <xf numFmtId="12" fontId="0" fillId="3" borderId="1" xfId="0" applyNumberFormat="1" applyFont="1" applyFill="1" applyBorder="1" applyAlignment="1">
      <alignment horizontal="center"/>
    </xf>
    <xf numFmtId="0" fontId="0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/>
    </xf>
    <xf numFmtId="49" fontId="0" fillId="0" borderId="0" xfId="0" applyNumberFormat="1" applyFont="1"/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0" fillId="3" borderId="0" xfId="0" applyNumberFormat="1" applyFont="1" applyFill="1" applyBorder="1" applyAlignment="1">
      <alignment horizontal="center"/>
    </xf>
    <xf numFmtId="49" fontId="0" fillId="3" borderId="0" xfId="0" applyNumberFormat="1" applyFont="1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Border="1" applyAlignment="1">
      <alignment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1" xfId="0" quotePrefix="1" applyFont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/>
    </xf>
    <xf numFmtId="0" fontId="0" fillId="2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49" fontId="1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2" borderId="1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5" xfId="0" applyFont="1" applyBorder="1"/>
    <xf numFmtId="0" fontId="2" fillId="2" borderId="5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0" fillId="2" borderId="5" xfId="0" applyNumberFormat="1" applyFont="1" applyFill="1" applyBorder="1" applyAlignment="1">
      <alignment horizontal="center" vertical="center"/>
    </xf>
    <xf numFmtId="0" fontId="0" fillId="3" borderId="5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0" fillId="3" borderId="5" xfId="0" applyNumberFormat="1" applyFont="1" applyFill="1" applyBorder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0" fontId="0" fillId="2" borderId="0" xfId="0" applyNumberFormat="1" applyFont="1" applyFill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7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7" borderId="1" xfId="0" applyNumberFormat="1" applyFont="1" applyFill="1" applyBorder="1" applyAlignment="1">
      <alignment horizontal="center" vertical="center"/>
    </xf>
    <xf numFmtId="0" fontId="0" fillId="6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0" fontId="2" fillId="3" borderId="5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0" fillId="3" borderId="1" xfId="0" applyNumberFormat="1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12" fontId="0" fillId="3" borderId="1" xfId="0" applyNumberFormat="1" applyFont="1" applyFill="1" applyBorder="1" applyAlignment="1">
      <alignment horizontal="center" vertical="center"/>
    </xf>
    <xf numFmtId="12" fontId="0" fillId="2" borderId="1" xfId="0" applyNumberFormat="1" applyFont="1" applyFill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0" fillId="0" borderId="1" xfId="0" applyNumberFormat="1" applyFont="1" applyBorder="1" applyAlignment="1">
      <alignment horizontal="center"/>
    </xf>
    <xf numFmtId="0" fontId="12" fillId="5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2" fillId="3" borderId="0" xfId="0" applyNumberFormat="1" applyFont="1" applyFill="1" applyBorder="1" applyAlignment="1">
      <alignment horizontal="center"/>
    </xf>
    <xf numFmtId="0" fontId="2" fillId="2" borderId="0" xfId="0" applyNumberFormat="1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49" fontId="2" fillId="3" borderId="0" xfId="0" applyNumberFormat="1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2" fillId="2" borderId="5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49" fontId="2" fillId="0" borderId="1" xfId="0" applyNumberFormat="1" applyFont="1" applyBorder="1" applyAlignment="1">
      <alignment horizontal="center"/>
    </xf>
    <xf numFmtId="0" fontId="2" fillId="0" borderId="0" xfId="0" applyFont="1" applyFill="1" applyBorder="1"/>
    <xf numFmtId="0" fontId="2" fillId="0" borderId="0" xfId="0" applyFont="1" applyBorder="1"/>
    <xf numFmtId="49" fontId="2" fillId="0" borderId="0" xfId="0" applyNumberFormat="1" applyFont="1" applyBorder="1" applyAlignment="1">
      <alignment horizont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49" fontId="2" fillId="3" borderId="5" xfId="0" applyNumberFormat="1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49" fontId="0" fillId="0" borderId="0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0" xfId="0" applyNumberFormat="1" applyFont="1" applyFill="1" applyBorder="1" applyAlignment="1">
      <alignment horizontal="center" vertical="center"/>
    </xf>
    <xf numFmtId="0" fontId="0" fillId="2" borderId="0" xfId="0" applyNumberFormat="1" applyFont="1" applyFill="1" applyBorder="1" applyAlignment="1">
      <alignment horizontal="center" vertical="center"/>
    </xf>
    <xf numFmtId="49" fontId="0" fillId="0" borderId="3" xfId="0" applyNumberFormat="1" applyFont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/>
    </xf>
    <xf numFmtId="0" fontId="0" fillId="3" borderId="3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0" fillId="3" borderId="1" xfId="0" applyNumberFormat="1" applyFont="1" applyFill="1" applyBorder="1" applyAlignment="1">
      <alignment horizontal="center" vertical="center"/>
    </xf>
    <xf numFmtId="49" fontId="0" fillId="3" borderId="3" xfId="0" applyNumberFormat="1" applyFon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" fontId="0" fillId="0" borderId="0" xfId="0" applyNumberFormat="1" applyAlignment="1">
      <alignment vertical="center"/>
    </xf>
    <xf numFmtId="1" fontId="0" fillId="0" borderId="1" xfId="0" applyNumberFormat="1" applyBorder="1" applyAlignment="1">
      <alignment horizontal="center" vertical="center"/>
    </xf>
    <xf numFmtId="1" fontId="0" fillId="3" borderId="1" xfId="0" applyNumberFormat="1" applyFon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 wrapText="1"/>
    </xf>
    <xf numFmtId="1" fontId="0" fillId="6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1" fontId="0" fillId="2" borderId="1" xfId="0" applyNumberFormat="1" applyFont="1" applyFill="1" applyBorder="1" applyAlignment="1">
      <alignment horizontal="center" vertical="center"/>
    </xf>
    <xf numFmtId="1" fontId="0" fillId="7" borderId="1" xfId="0" applyNumberFormat="1" applyFont="1" applyFill="1" applyBorder="1" applyAlignment="1">
      <alignment horizontal="center" vertical="center" wrapText="1"/>
    </xf>
    <xf numFmtId="1" fontId="0" fillId="2" borderId="1" xfId="0" applyNumberFormat="1" applyFont="1" applyFill="1" applyBorder="1" applyAlignment="1">
      <alignment horizontal="center" vertical="center" wrapText="1"/>
    </xf>
    <xf numFmtId="1" fontId="3" fillId="7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2" fontId="0" fillId="3" borderId="5" xfId="0" applyNumberFormat="1" applyFont="1" applyFill="1" applyBorder="1" applyAlignment="1">
      <alignment horizontal="center" vertical="center"/>
    </xf>
    <xf numFmtId="2" fontId="0" fillId="3" borderId="1" xfId="0" applyNumberFormat="1" applyFont="1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2" fontId="3" fillId="3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" fontId="0" fillId="0" borderId="0" xfId="0" applyNumberFormat="1" applyFont="1" applyAlignment="1">
      <alignment vertical="center"/>
    </xf>
    <xf numFmtId="2" fontId="0" fillId="0" borderId="0" xfId="0" applyNumberFormat="1" applyFont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0" fillId="3" borderId="0" xfId="0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49" fontId="0" fillId="2" borderId="1" xfId="0" applyNumberFormat="1" applyFont="1" applyFill="1" applyBorder="1" applyAlignment="1">
      <alignment horizontal="center" vertical="center"/>
    </xf>
    <xf numFmtId="1" fontId="0" fillId="2" borderId="0" xfId="0" applyNumberFormat="1" applyFill="1" applyAlignment="1">
      <alignment vertical="center"/>
    </xf>
    <xf numFmtId="0" fontId="0" fillId="2" borderId="1" xfId="0" applyFont="1" applyFill="1" applyBorder="1" applyAlignment="1">
      <alignment vertical="center"/>
    </xf>
    <xf numFmtId="1" fontId="0" fillId="2" borderId="1" xfId="0" applyNumberFormat="1" applyFont="1" applyFill="1" applyBorder="1" applyAlignment="1">
      <alignment horizontal="center"/>
    </xf>
    <xf numFmtId="1" fontId="0" fillId="0" borderId="1" xfId="0" applyNumberFormat="1" applyFont="1" applyBorder="1"/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left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wrapText="1"/>
    </xf>
    <xf numFmtId="0" fontId="0" fillId="0" borderId="0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2" borderId="0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5" xfId="0" applyFont="1" applyBorder="1" applyAlignment="1">
      <alignment horizontal="center"/>
    </xf>
    <xf numFmtId="0" fontId="11" fillId="0" borderId="0" xfId="0" applyFont="1" applyFill="1" applyBorder="1"/>
    <xf numFmtId="0" fontId="12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0" fontId="1" fillId="2" borderId="8" xfId="0" applyNumberFormat="1" applyFont="1" applyFill="1" applyBorder="1" applyAlignment="1">
      <alignment vertical="center" wrapText="1"/>
    </xf>
    <xf numFmtId="0" fontId="1" fillId="2" borderId="5" xfId="0" applyNumberFormat="1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4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9" fontId="1" fillId="2" borderId="8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0" fontId="1" fillId="2" borderId="8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F136"/>
  <sheetViews>
    <sheetView view="pageBreakPreview" zoomScale="75" zoomScaleNormal="100" zoomScaleSheetLayoutView="75" workbookViewId="0">
      <pane xSplit="17" ySplit="3" topLeftCell="R4" activePane="bottomRight" state="frozen"/>
      <selection pane="topRight" activeCell="R1" sqref="R1"/>
      <selection pane="bottomLeft" activeCell="A4" sqref="A4"/>
      <selection pane="bottomRight" activeCell="A4" sqref="A4:XFD5"/>
    </sheetView>
  </sheetViews>
  <sheetFormatPr defaultRowHeight="15" x14ac:dyDescent="0.25"/>
  <cols>
    <col min="1" max="1" width="6" style="23" customWidth="1"/>
    <col min="2" max="2" width="26.5703125" style="23" customWidth="1"/>
    <col min="3" max="3" width="12.42578125" style="23" customWidth="1"/>
    <col min="4" max="4" width="7.5703125" style="23" customWidth="1"/>
    <col min="5" max="5" width="11" style="23" customWidth="1"/>
    <col min="6" max="6" width="6.140625" style="66" hidden="1" customWidth="1"/>
    <col min="7" max="7" width="5.85546875" style="66" hidden="1" customWidth="1"/>
    <col min="8" max="8" width="6.5703125" style="66" hidden="1" customWidth="1"/>
    <col min="9" max="9" width="11.140625" style="62" hidden="1" customWidth="1"/>
    <col min="10" max="10" width="1.42578125" style="68" hidden="1" customWidth="1"/>
    <col min="11" max="11" width="6.85546875" style="15" customWidth="1"/>
    <col min="12" max="12" width="6.140625" style="15" customWidth="1"/>
    <col min="13" max="13" width="0.5703125" style="15" customWidth="1"/>
    <col min="14" max="14" width="8.42578125" style="15" customWidth="1"/>
    <col min="15" max="15" width="9" style="15" customWidth="1"/>
    <col min="16" max="16" width="6" style="37" hidden="1" customWidth="1"/>
    <col min="17" max="17" width="10.28515625" style="37" customWidth="1"/>
    <col min="18" max="18" width="0.5703125" style="37" customWidth="1"/>
    <col min="19" max="19" width="9.42578125" style="37" customWidth="1"/>
    <col min="20" max="20" width="7.140625" style="61" customWidth="1"/>
    <col min="21" max="21" width="7" style="15" hidden="1" customWidth="1"/>
    <col min="22" max="22" width="8.28515625" style="15" customWidth="1"/>
    <col min="23" max="23" width="0.5703125" style="15" customWidth="1"/>
    <col min="24" max="24" width="12.85546875" style="15" customWidth="1"/>
    <col min="25" max="25" width="7.140625" style="15" customWidth="1"/>
    <col min="26" max="26" width="0.5703125" style="15" customWidth="1"/>
    <col min="27" max="27" width="7.140625" style="15" customWidth="1"/>
    <col min="28" max="28" width="0.5703125" style="15" customWidth="1"/>
    <col min="29" max="29" width="9.140625" style="15" customWidth="1"/>
    <col min="30" max="30" width="7.140625" style="15" customWidth="1"/>
    <col min="31" max="31" width="8" style="66" customWidth="1"/>
    <col min="32" max="32" width="12.7109375" style="66" customWidth="1"/>
    <col min="33" max="16384" width="9.140625" style="23"/>
  </cols>
  <sheetData>
    <row r="1" spans="1:84" ht="19.5" customHeight="1" x14ac:dyDescent="0.35"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BF1" s="212" t="s">
        <v>8</v>
      </c>
      <c r="BG1" s="212"/>
      <c r="BH1" s="212"/>
      <c r="BI1" s="212"/>
      <c r="BJ1" s="212"/>
      <c r="BK1" s="212"/>
      <c r="BL1" s="212"/>
      <c r="BM1" s="212"/>
      <c r="BN1" s="212"/>
      <c r="BO1" s="212"/>
      <c r="BP1" s="212"/>
      <c r="BQ1" s="212"/>
      <c r="BR1" s="212"/>
      <c r="BS1" s="212"/>
      <c r="BT1" s="212"/>
      <c r="BU1" s="212"/>
      <c r="BV1" s="212"/>
      <c r="BW1" s="212"/>
      <c r="BX1" s="212"/>
      <c r="BY1" s="212"/>
      <c r="BZ1" s="212"/>
      <c r="CA1" s="212"/>
      <c r="CB1" s="212"/>
      <c r="CC1" s="212"/>
      <c r="CD1" s="212"/>
      <c r="CE1" s="212"/>
      <c r="CF1" s="66"/>
    </row>
    <row r="2" spans="1:84" s="51" customFormat="1" ht="80.25" customHeight="1" x14ac:dyDescent="0.25">
      <c r="A2" s="213" t="s">
        <v>9</v>
      </c>
      <c r="B2" s="213" t="s">
        <v>1</v>
      </c>
      <c r="C2" s="213" t="s">
        <v>120</v>
      </c>
      <c r="D2" s="213" t="s">
        <v>10</v>
      </c>
      <c r="E2" s="213" t="s">
        <v>2</v>
      </c>
      <c r="F2" s="216" t="s">
        <v>288</v>
      </c>
      <c r="G2" s="217"/>
      <c r="H2" s="217"/>
      <c r="I2" s="217"/>
      <c r="J2" s="218"/>
      <c r="K2" s="214" t="s">
        <v>287</v>
      </c>
      <c r="L2" s="214"/>
      <c r="M2" s="214"/>
      <c r="N2" s="214"/>
      <c r="O2" s="214"/>
      <c r="P2" s="214" t="s">
        <v>229</v>
      </c>
      <c r="Q2" s="214"/>
      <c r="R2" s="214"/>
      <c r="S2" s="214"/>
      <c r="T2" s="214"/>
      <c r="U2" s="214" t="s">
        <v>258</v>
      </c>
      <c r="V2" s="214"/>
      <c r="W2" s="214"/>
      <c r="X2" s="214"/>
      <c r="Y2" s="214"/>
      <c r="Z2" s="214" t="s">
        <v>292</v>
      </c>
      <c r="AA2" s="214"/>
      <c r="AB2" s="214"/>
      <c r="AC2" s="214"/>
      <c r="AD2" s="214"/>
      <c r="AE2" s="215" t="s">
        <v>286</v>
      </c>
      <c r="AF2" s="211" t="s">
        <v>209</v>
      </c>
    </row>
    <row r="3" spans="1:84" s="73" customFormat="1" ht="91.5" customHeight="1" x14ac:dyDescent="0.25">
      <c r="A3" s="213"/>
      <c r="B3" s="213"/>
      <c r="C3" s="213"/>
      <c r="D3" s="213"/>
      <c r="E3" s="213"/>
      <c r="F3" s="63" t="s">
        <v>282</v>
      </c>
      <c r="G3" s="63" t="s">
        <v>283</v>
      </c>
      <c r="H3" s="63" t="s">
        <v>284</v>
      </c>
      <c r="I3" s="116" t="s">
        <v>152</v>
      </c>
      <c r="J3" s="108" t="s">
        <v>285</v>
      </c>
      <c r="K3" s="63" t="s">
        <v>282</v>
      </c>
      <c r="L3" s="63" t="s">
        <v>283</v>
      </c>
      <c r="M3" s="63" t="s">
        <v>284</v>
      </c>
      <c r="N3" s="116" t="s">
        <v>152</v>
      </c>
      <c r="O3" s="108" t="s">
        <v>285</v>
      </c>
      <c r="P3" s="63" t="s">
        <v>282</v>
      </c>
      <c r="Q3" s="63" t="s">
        <v>283</v>
      </c>
      <c r="R3" s="63" t="s">
        <v>284</v>
      </c>
      <c r="S3" s="116" t="s">
        <v>139</v>
      </c>
      <c r="T3" s="108" t="s">
        <v>285</v>
      </c>
      <c r="U3" s="63" t="s">
        <v>282</v>
      </c>
      <c r="V3" s="63" t="s">
        <v>283</v>
      </c>
      <c r="W3" s="63" t="s">
        <v>284</v>
      </c>
      <c r="X3" s="116" t="s">
        <v>139</v>
      </c>
      <c r="Y3" s="108" t="s">
        <v>285</v>
      </c>
      <c r="Z3" s="63" t="s">
        <v>282</v>
      </c>
      <c r="AA3" s="63" t="s">
        <v>283</v>
      </c>
      <c r="AB3" s="63" t="s">
        <v>284</v>
      </c>
      <c r="AC3" s="116" t="s">
        <v>139</v>
      </c>
      <c r="AD3" s="108" t="s">
        <v>285</v>
      </c>
      <c r="AE3" s="215"/>
      <c r="AF3" s="211"/>
    </row>
    <row r="4" spans="1:84" ht="18.75" customHeight="1" x14ac:dyDescent="0.25">
      <c r="A4" s="72">
        <v>1</v>
      </c>
      <c r="B4" s="3" t="s">
        <v>22</v>
      </c>
      <c r="C4" s="3" t="s">
        <v>122</v>
      </c>
      <c r="D4" s="3" t="s">
        <v>11</v>
      </c>
      <c r="E4" s="3" t="s">
        <v>59</v>
      </c>
      <c r="F4" s="106">
        <v>72</v>
      </c>
      <c r="G4" s="106"/>
      <c r="H4" s="105"/>
      <c r="I4" s="100"/>
      <c r="J4" s="10"/>
      <c r="K4" s="100">
        <v>38</v>
      </c>
      <c r="L4" s="100">
        <v>1</v>
      </c>
      <c r="M4" s="99">
        <v>1</v>
      </c>
      <c r="N4" s="100">
        <f t="shared" ref="N4:N19" si="0">200*(K4+1-L4)*M4/K4</f>
        <v>200</v>
      </c>
      <c r="O4" s="67">
        <v>200</v>
      </c>
      <c r="P4" s="100">
        <v>44</v>
      </c>
      <c r="Q4" s="100">
        <v>1</v>
      </c>
      <c r="R4" s="100">
        <v>1</v>
      </c>
      <c r="S4" s="100">
        <f t="shared" ref="S4:S34" si="1">200*(P4+1-Q4)*R4/P4</f>
        <v>200</v>
      </c>
      <c r="T4" s="10">
        <v>200</v>
      </c>
      <c r="U4" s="106">
        <v>47</v>
      </c>
      <c r="V4" s="106">
        <v>2</v>
      </c>
      <c r="W4" s="106">
        <v>1</v>
      </c>
      <c r="X4" s="100">
        <f t="shared" ref="X4:X31" si="2">200*(U4+1-V4)*W4/U4</f>
        <v>195.74468085106383</v>
      </c>
      <c r="Y4" s="10">
        <v>196</v>
      </c>
      <c r="Z4" s="126">
        <v>75</v>
      </c>
      <c r="AA4" s="124">
        <v>1</v>
      </c>
      <c r="AB4" s="124">
        <v>1</v>
      </c>
      <c r="AC4" s="99">
        <f t="shared" ref="AC4:AC39" si="3">200*(Z4+1-AA4)*AB4/Z4</f>
        <v>200</v>
      </c>
      <c r="AD4" s="71">
        <f t="shared" ref="AD4:AD35" si="4">ROUNDUP(AC4,0)</f>
        <v>200</v>
      </c>
      <c r="AE4" s="72">
        <f t="shared" ref="AE4:AE35" si="5">SUM(O4,T4,Y4,AD4)</f>
        <v>796</v>
      </c>
      <c r="AF4" s="71">
        <f t="shared" ref="AF4:AF35" si="6">AE4-MIN(T4, Y4, O4)</f>
        <v>600</v>
      </c>
    </row>
    <row r="5" spans="1:84" ht="18.75" customHeight="1" x14ac:dyDescent="0.25">
      <c r="A5" s="32">
        <v>2</v>
      </c>
      <c r="B5" s="70" t="s">
        <v>20</v>
      </c>
      <c r="C5" s="70" t="s">
        <v>122</v>
      </c>
      <c r="D5" s="70" t="s">
        <v>11</v>
      </c>
      <c r="E5" s="70" t="s">
        <v>12</v>
      </c>
      <c r="F5" s="105">
        <v>72</v>
      </c>
      <c r="G5" s="105"/>
      <c r="H5" s="105"/>
      <c r="I5" s="99"/>
      <c r="J5" s="71"/>
      <c r="K5" s="99">
        <v>38</v>
      </c>
      <c r="L5" s="99">
        <v>2</v>
      </c>
      <c r="M5" s="99">
        <v>1</v>
      </c>
      <c r="N5" s="99">
        <f t="shared" si="0"/>
        <v>194.73684210526315</v>
      </c>
      <c r="O5" s="128">
        <v>195</v>
      </c>
      <c r="P5" s="99">
        <v>44</v>
      </c>
      <c r="Q5" s="99">
        <v>2</v>
      </c>
      <c r="R5" s="99">
        <v>1</v>
      </c>
      <c r="S5" s="99">
        <f t="shared" si="1"/>
        <v>195.45454545454547</v>
      </c>
      <c r="T5" s="71">
        <v>196</v>
      </c>
      <c r="U5" s="105">
        <v>47</v>
      </c>
      <c r="V5" s="105">
        <v>1</v>
      </c>
      <c r="W5" s="105">
        <v>1</v>
      </c>
      <c r="X5" s="99">
        <f t="shared" si="2"/>
        <v>200</v>
      </c>
      <c r="Y5" s="71">
        <v>200</v>
      </c>
      <c r="Z5" s="126">
        <v>75</v>
      </c>
      <c r="AA5" s="124">
        <v>4</v>
      </c>
      <c r="AB5" s="124">
        <v>1</v>
      </c>
      <c r="AC5" s="99">
        <f t="shared" si="3"/>
        <v>192</v>
      </c>
      <c r="AD5" s="71">
        <f t="shared" si="4"/>
        <v>192</v>
      </c>
      <c r="AE5" s="72">
        <f t="shared" si="5"/>
        <v>783</v>
      </c>
      <c r="AF5" s="71">
        <f t="shared" si="6"/>
        <v>588</v>
      </c>
    </row>
    <row r="6" spans="1:84" ht="18.75" customHeight="1" x14ac:dyDescent="0.25">
      <c r="A6" s="72">
        <v>3</v>
      </c>
      <c r="B6" s="3" t="s">
        <v>21</v>
      </c>
      <c r="C6" s="3" t="s">
        <v>122</v>
      </c>
      <c r="D6" s="3" t="s">
        <v>14</v>
      </c>
      <c r="E6" s="3" t="s">
        <v>18</v>
      </c>
      <c r="F6" s="106">
        <v>72</v>
      </c>
      <c r="G6" s="106"/>
      <c r="H6" s="105"/>
      <c r="I6" s="100"/>
      <c r="J6" s="10"/>
      <c r="K6" s="100">
        <v>38</v>
      </c>
      <c r="L6" s="100">
        <v>5</v>
      </c>
      <c r="M6" s="99">
        <v>1</v>
      </c>
      <c r="N6" s="100">
        <f t="shared" si="0"/>
        <v>178.94736842105263</v>
      </c>
      <c r="O6" s="67">
        <v>179</v>
      </c>
      <c r="P6" s="100">
        <v>44</v>
      </c>
      <c r="Q6" s="100">
        <v>3</v>
      </c>
      <c r="R6" s="100">
        <v>1</v>
      </c>
      <c r="S6" s="100">
        <f t="shared" si="1"/>
        <v>190.90909090909091</v>
      </c>
      <c r="T6" s="10">
        <v>191</v>
      </c>
      <c r="U6" s="106">
        <v>47</v>
      </c>
      <c r="V6" s="106">
        <v>6</v>
      </c>
      <c r="W6" s="106">
        <v>1</v>
      </c>
      <c r="X6" s="100">
        <f t="shared" si="2"/>
        <v>178.72340425531914</v>
      </c>
      <c r="Y6" s="10">
        <v>179</v>
      </c>
      <c r="Z6" s="126">
        <v>75</v>
      </c>
      <c r="AA6" s="124">
        <v>3</v>
      </c>
      <c r="AB6" s="124">
        <v>1</v>
      </c>
      <c r="AC6" s="99">
        <f t="shared" si="3"/>
        <v>194.66666666666666</v>
      </c>
      <c r="AD6" s="71">
        <f t="shared" si="4"/>
        <v>195</v>
      </c>
      <c r="AE6" s="72">
        <f t="shared" si="5"/>
        <v>744</v>
      </c>
      <c r="AF6" s="71">
        <f t="shared" si="6"/>
        <v>565</v>
      </c>
    </row>
    <row r="7" spans="1:84" ht="18.75" customHeight="1" x14ac:dyDescent="0.25">
      <c r="A7" s="72">
        <v>4</v>
      </c>
      <c r="B7" s="3" t="s">
        <v>23</v>
      </c>
      <c r="C7" s="3" t="s">
        <v>125</v>
      </c>
      <c r="D7" s="3" t="s">
        <v>11</v>
      </c>
      <c r="E7" s="3" t="s">
        <v>60</v>
      </c>
      <c r="F7" s="106">
        <v>72</v>
      </c>
      <c r="G7" s="106"/>
      <c r="H7" s="105"/>
      <c r="I7" s="100"/>
      <c r="J7" s="10"/>
      <c r="K7" s="100">
        <v>38</v>
      </c>
      <c r="L7" s="100">
        <v>0</v>
      </c>
      <c r="M7" s="99">
        <v>1</v>
      </c>
      <c r="N7" s="129">
        <f t="shared" si="0"/>
        <v>205.26315789473685</v>
      </c>
      <c r="O7" s="67">
        <v>206</v>
      </c>
      <c r="P7" s="100">
        <v>44</v>
      </c>
      <c r="Q7" s="100">
        <v>9</v>
      </c>
      <c r="R7" s="100">
        <v>1</v>
      </c>
      <c r="S7" s="100">
        <f t="shared" si="1"/>
        <v>163.63636363636363</v>
      </c>
      <c r="T7" s="10">
        <v>164</v>
      </c>
      <c r="U7" s="106">
        <v>47</v>
      </c>
      <c r="V7" s="106">
        <v>4</v>
      </c>
      <c r="W7" s="106">
        <v>1</v>
      </c>
      <c r="X7" s="100">
        <f t="shared" si="2"/>
        <v>187.2340425531915</v>
      </c>
      <c r="Y7" s="10">
        <v>188</v>
      </c>
      <c r="Z7" s="126">
        <v>75</v>
      </c>
      <c r="AA7" s="124">
        <v>18</v>
      </c>
      <c r="AB7" s="124">
        <v>1</v>
      </c>
      <c r="AC7" s="99">
        <f t="shared" si="3"/>
        <v>154.66666666666666</v>
      </c>
      <c r="AD7" s="71">
        <f t="shared" si="4"/>
        <v>155</v>
      </c>
      <c r="AE7" s="72">
        <f t="shared" si="5"/>
        <v>713</v>
      </c>
      <c r="AF7" s="71">
        <f t="shared" si="6"/>
        <v>549</v>
      </c>
    </row>
    <row r="8" spans="1:84" ht="18.75" customHeight="1" x14ac:dyDescent="0.25">
      <c r="A8" s="32">
        <v>5</v>
      </c>
      <c r="B8" s="3" t="s">
        <v>25</v>
      </c>
      <c r="C8" s="3" t="s">
        <v>125</v>
      </c>
      <c r="D8" s="3" t="s">
        <v>11</v>
      </c>
      <c r="E8" s="3" t="s">
        <v>61</v>
      </c>
      <c r="F8" s="106">
        <v>72</v>
      </c>
      <c r="G8" s="106"/>
      <c r="H8" s="105"/>
      <c r="I8" s="100"/>
      <c r="J8" s="10"/>
      <c r="K8" s="100">
        <v>38</v>
      </c>
      <c r="L8" s="100">
        <v>7</v>
      </c>
      <c r="M8" s="99">
        <v>1</v>
      </c>
      <c r="N8" s="100">
        <f t="shared" si="0"/>
        <v>168.42105263157896</v>
      </c>
      <c r="O8" s="67">
        <v>169</v>
      </c>
      <c r="P8" s="100">
        <v>44</v>
      </c>
      <c r="Q8" s="100">
        <v>5</v>
      </c>
      <c r="R8" s="100">
        <v>1</v>
      </c>
      <c r="S8" s="100">
        <f t="shared" si="1"/>
        <v>181.81818181818181</v>
      </c>
      <c r="T8" s="10">
        <v>182</v>
      </c>
      <c r="U8" s="106">
        <v>47</v>
      </c>
      <c r="V8" s="106">
        <v>3</v>
      </c>
      <c r="W8" s="106">
        <v>1</v>
      </c>
      <c r="X8" s="100">
        <f t="shared" si="2"/>
        <v>191.48936170212767</v>
      </c>
      <c r="Y8" s="10">
        <v>192</v>
      </c>
      <c r="Z8" s="126">
        <v>75</v>
      </c>
      <c r="AA8" s="124">
        <v>15</v>
      </c>
      <c r="AB8" s="124">
        <v>1</v>
      </c>
      <c r="AC8" s="99">
        <f t="shared" si="3"/>
        <v>162.66666666666666</v>
      </c>
      <c r="AD8" s="71">
        <f t="shared" si="4"/>
        <v>163</v>
      </c>
      <c r="AE8" s="72">
        <f t="shared" si="5"/>
        <v>706</v>
      </c>
      <c r="AF8" s="71">
        <f t="shared" si="6"/>
        <v>537</v>
      </c>
    </row>
    <row r="9" spans="1:84" ht="18.75" customHeight="1" x14ac:dyDescent="0.25">
      <c r="A9" s="72">
        <v>6</v>
      </c>
      <c r="B9" s="3" t="s">
        <v>32</v>
      </c>
      <c r="C9" s="3" t="s">
        <v>125</v>
      </c>
      <c r="D9" s="3" t="s">
        <v>11</v>
      </c>
      <c r="E9" s="3" t="s">
        <v>51</v>
      </c>
      <c r="F9" s="106">
        <v>72</v>
      </c>
      <c r="G9" s="106"/>
      <c r="H9" s="105"/>
      <c r="I9" s="100"/>
      <c r="J9" s="10"/>
      <c r="K9" s="100">
        <v>38</v>
      </c>
      <c r="L9" s="100">
        <v>14</v>
      </c>
      <c r="M9" s="99">
        <v>1</v>
      </c>
      <c r="N9" s="100">
        <f t="shared" si="0"/>
        <v>131.57894736842104</v>
      </c>
      <c r="O9" s="67">
        <v>132</v>
      </c>
      <c r="P9" s="100">
        <v>44</v>
      </c>
      <c r="Q9" s="100">
        <v>7</v>
      </c>
      <c r="R9" s="100">
        <v>1</v>
      </c>
      <c r="S9" s="100">
        <f t="shared" si="1"/>
        <v>172.72727272727272</v>
      </c>
      <c r="T9" s="10">
        <v>173</v>
      </c>
      <c r="U9" s="106">
        <v>47</v>
      </c>
      <c r="V9" s="106">
        <v>10</v>
      </c>
      <c r="W9" s="106">
        <v>1</v>
      </c>
      <c r="X9" s="100">
        <f t="shared" si="2"/>
        <v>161.70212765957447</v>
      </c>
      <c r="Y9" s="10">
        <v>162</v>
      </c>
      <c r="Z9" s="126">
        <v>75</v>
      </c>
      <c r="AA9" s="124">
        <v>2</v>
      </c>
      <c r="AB9" s="124">
        <v>1</v>
      </c>
      <c r="AC9" s="99">
        <f t="shared" si="3"/>
        <v>197.33333333333334</v>
      </c>
      <c r="AD9" s="71">
        <f t="shared" si="4"/>
        <v>198</v>
      </c>
      <c r="AE9" s="72">
        <f t="shared" si="5"/>
        <v>665</v>
      </c>
      <c r="AF9" s="71">
        <f t="shared" si="6"/>
        <v>533</v>
      </c>
    </row>
    <row r="10" spans="1:84" ht="18.75" customHeight="1" x14ac:dyDescent="0.25">
      <c r="A10" s="72">
        <v>7</v>
      </c>
      <c r="B10" s="3" t="s">
        <v>24</v>
      </c>
      <c r="C10" s="3" t="s">
        <v>122</v>
      </c>
      <c r="D10" s="3" t="s">
        <v>11</v>
      </c>
      <c r="E10" s="3" t="s">
        <v>13</v>
      </c>
      <c r="F10" s="106">
        <v>72</v>
      </c>
      <c r="G10" s="106"/>
      <c r="H10" s="105"/>
      <c r="I10" s="100"/>
      <c r="J10" s="10"/>
      <c r="K10" s="100">
        <v>38</v>
      </c>
      <c r="L10" s="100">
        <v>6</v>
      </c>
      <c r="M10" s="99">
        <v>1</v>
      </c>
      <c r="N10" s="100">
        <f t="shared" si="0"/>
        <v>173.68421052631578</v>
      </c>
      <c r="O10" s="67">
        <v>174</v>
      </c>
      <c r="P10" s="100">
        <v>44</v>
      </c>
      <c r="Q10" s="100">
        <v>6</v>
      </c>
      <c r="R10" s="100">
        <v>1</v>
      </c>
      <c r="S10" s="100">
        <f t="shared" si="1"/>
        <v>177.27272727272728</v>
      </c>
      <c r="T10" s="10">
        <v>178</v>
      </c>
      <c r="U10" s="106">
        <v>47</v>
      </c>
      <c r="V10" s="106">
        <v>9</v>
      </c>
      <c r="W10" s="106">
        <v>1</v>
      </c>
      <c r="X10" s="100">
        <f t="shared" si="2"/>
        <v>165.95744680851064</v>
      </c>
      <c r="Y10" s="10">
        <v>166</v>
      </c>
      <c r="Z10" s="126">
        <v>75</v>
      </c>
      <c r="AA10" s="124">
        <v>10</v>
      </c>
      <c r="AB10" s="124">
        <v>1</v>
      </c>
      <c r="AC10" s="99">
        <f t="shared" si="3"/>
        <v>176</v>
      </c>
      <c r="AD10" s="71">
        <f t="shared" si="4"/>
        <v>176</v>
      </c>
      <c r="AE10" s="72">
        <f t="shared" si="5"/>
        <v>694</v>
      </c>
      <c r="AF10" s="71">
        <f t="shared" si="6"/>
        <v>528</v>
      </c>
    </row>
    <row r="11" spans="1:84" ht="18.75" customHeight="1" x14ac:dyDescent="0.25">
      <c r="A11" s="32">
        <v>8</v>
      </c>
      <c r="B11" s="130" t="s">
        <v>161</v>
      </c>
      <c r="C11" s="130" t="s">
        <v>125</v>
      </c>
      <c r="D11" s="130" t="s">
        <v>11</v>
      </c>
      <c r="E11" s="130" t="s">
        <v>162</v>
      </c>
      <c r="F11" s="106">
        <v>72</v>
      </c>
      <c r="G11" s="64"/>
      <c r="H11" s="105"/>
      <c r="I11" s="100"/>
      <c r="J11" s="10"/>
      <c r="K11" s="100">
        <v>38</v>
      </c>
      <c r="L11" s="100">
        <v>3</v>
      </c>
      <c r="M11" s="99">
        <v>1</v>
      </c>
      <c r="N11" s="129">
        <f t="shared" si="0"/>
        <v>189.47368421052633</v>
      </c>
      <c r="O11" s="67">
        <v>190</v>
      </c>
      <c r="P11" s="100">
        <v>44</v>
      </c>
      <c r="Q11" s="100">
        <v>12</v>
      </c>
      <c r="R11" s="100">
        <v>1</v>
      </c>
      <c r="S11" s="100">
        <f t="shared" si="1"/>
        <v>150</v>
      </c>
      <c r="T11" s="10">
        <v>150</v>
      </c>
      <c r="U11" s="106">
        <v>47</v>
      </c>
      <c r="V11" s="106">
        <v>8</v>
      </c>
      <c r="W11" s="106">
        <v>1</v>
      </c>
      <c r="X11" s="100">
        <f t="shared" si="2"/>
        <v>170.21276595744681</v>
      </c>
      <c r="Y11" s="10">
        <v>171</v>
      </c>
      <c r="Z11" s="126">
        <v>75</v>
      </c>
      <c r="AA11" s="124">
        <v>14</v>
      </c>
      <c r="AB11" s="124">
        <v>1</v>
      </c>
      <c r="AC11" s="99">
        <f t="shared" si="3"/>
        <v>165.33333333333334</v>
      </c>
      <c r="AD11" s="71">
        <f t="shared" si="4"/>
        <v>166</v>
      </c>
      <c r="AE11" s="72">
        <f t="shared" si="5"/>
        <v>677</v>
      </c>
      <c r="AF11" s="71">
        <f t="shared" si="6"/>
        <v>527</v>
      </c>
    </row>
    <row r="12" spans="1:84" ht="18.75" customHeight="1" x14ac:dyDescent="0.25">
      <c r="A12" s="72">
        <v>9</v>
      </c>
      <c r="B12" s="3" t="s">
        <v>55</v>
      </c>
      <c r="C12" s="3" t="s">
        <v>125</v>
      </c>
      <c r="D12" s="3" t="s">
        <v>11</v>
      </c>
      <c r="E12" s="3" t="s">
        <v>54</v>
      </c>
      <c r="F12" s="106">
        <v>72</v>
      </c>
      <c r="G12" s="106"/>
      <c r="H12" s="105"/>
      <c r="I12" s="100"/>
      <c r="J12" s="10"/>
      <c r="K12" s="100">
        <v>38</v>
      </c>
      <c r="L12" s="100">
        <v>8</v>
      </c>
      <c r="M12" s="99">
        <v>1</v>
      </c>
      <c r="N12" s="100">
        <f t="shared" si="0"/>
        <v>163.15789473684211</v>
      </c>
      <c r="O12" s="67">
        <v>164</v>
      </c>
      <c r="P12" s="100">
        <v>44</v>
      </c>
      <c r="Q12" s="100">
        <v>8</v>
      </c>
      <c r="R12" s="100">
        <v>1</v>
      </c>
      <c r="S12" s="100">
        <f t="shared" si="1"/>
        <v>168.18181818181819</v>
      </c>
      <c r="T12" s="10">
        <v>169</v>
      </c>
      <c r="U12" s="106">
        <v>47</v>
      </c>
      <c r="V12" s="106">
        <v>7</v>
      </c>
      <c r="W12" s="106">
        <v>1</v>
      </c>
      <c r="X12" s="100">
        <f t="shared" si="2"/>
        <v>174.46808510638297</v>
      </c>
      <c r="Y12" s="10">
        <v>175</v>
      </c>
      <c r="Z12" s="126">
        <v>75</v>
      </c>
      <c r="AA12" s="124">
        <v>8</v>
      </c>
      <c r="AB12" s="124">
        <v>1</v>
      </c>
      <c r="AC12" s="99">
        <f t="shared" si="3"/>
        <v>181.33333333333334</v>
      </c>
      <c r="AD12" s="71">
        <f t="shared" si="4"/>
        <v>182</v>
      </c>
      <c r="AE12" s="72">
        <f t="shared" si="5"/>
        <v>690</v>
      </c>
      <c r="AF12" s="71">
        <f t="shared" si="6"/>
        <v>526</v>
      </c>
    </row>
    <row r="13" spans="1:84" ht="18.75" customHeight="1" x14ac:dyDescent="0.25">
      <c r="A13" s="72">
        <v>10</v>
      </c>
      <c r="B13" s="3" t="s">
        <v>27</v>
      </c>
      <c r="C13" s="3" t="s">
        <v>124</v>
      </c>
      <c r="D13" s="3" t="s">
        <v>11</v>
      </c>
      <c r="E13" s="3" t="s">
        <v>57</v>
      </c>
      <c r="F13" s="106">
        <v>72</v>
      </c>
      <c r="G13" s="106"/>
      <c r="H13" s="105"/>
      <c r="I13" s="100"/>
      <c r="J13" s="10"/>
      <c r="K13" s="100">
        <v>38</v>
      </c>
      <c r="L13" s="100">
        <v>10</v>
      </c>
      <c r="M13" s="99">
        <v>1</v>
      </c>
      <c r="N13" s="129">
        <f t="shared" si="0"/>
        <v>152.63157894736841</v>
      </c>
      <c r="O13" s="67">
        <v>153</v>
      </c>
      <c r="P13" s="100">
        <v>44</v>
      </c>
      <c r="Q13" s="100">
        <v>18</v>
      </c>
      <c r="R13" s="100">
        <v>1</v>
      </c>
      <c r="S13" s="100">
        <f t="shared" si="1"/>
        <v>122.72727272727273</v>
      </c>
      <c r="T13" s="10">
        <v>123</v>
      </c>
      <c r="U13" s="106">
        <v>47</v>
      </c>
      <c r="V13" s="106">
        <v>5</v>
      </c>
      <c r="W13" s="106">
        <v>1</v>
      </c>
      <c r="X13" s="100">
        <f t="shared" si="2"/>
        <v>182.97872340425531</v>
      </c>
      <c r="Y13" s="10">
        <v>183</v>
      </c>
      <c r="Z13" s="126">
        <v>75</v>
      </c>
      <c r="AA13" s="124">
        <v>6</v>
      </c>
      <c r="AB13" s="124">
        <v>1</v>
      </c>
      <c r="AC13" s="99">
        <f t="shared" si="3"/>
        <v>186.66666666666666</v>
      </c>
      <c r="AD13" s="71">
        <f t="shared" si="4"/>
        <v>187</v>
      </c>
      <c r="AE13" s="72">
        <f t="shared" si="5"/>
        <v>646</v>
      </c>
      <c r="AF13" s="71">
        <f t="shared" si="6"/>
        <v>523</v>
      </c>
    </row>
    <row r="14" spans="1:84" ht="18.75" customHeight="1" x14ac:dyDescent="0.25">
      <c r="A14" s="32">
        <v>11</v>
      </c>
      <c r="B14" s="3" t="s">
        <v>29</v>
      </c>
      <c r="C14" s="3" t="s">
        <v>124</v>
      </c>
      <c r="D14" s="3" t="s">
        <v>11</v>
      </c>
      <c r="E14" s="3" t="s">
        <v>56</v>
      </c>
      <c r="F14" s="106">
        <v>72</v>
      </c>
      <c r="G14" s="106"/>
      <c r="H14" s="105"/>
      <c r="I14" s="100"/>
      <c r="J14" s="10"/>
      <c r="K14" s="100">
        <v>38</v>
      </c>
      <c r="L14" s="100">
        <v>12</v>
      </c>
      <c r="M14" s="99">
        <v>1</v>
      </c>
      <c r="N14" s="100">
        <f t="shared" si="0"/>
        <v>142.10526315789474</v>
      </c>
      <c r="O14" s="67">
        <v>143</v>
      </c>
      <c r="P14" s="100">
        <v>44</v>
      </c>
      <c r="Q14" s="100">
        <v>4</v>
      </c>
      <c r="R14" s="100">
        <v>1</v>
      </c>
      <c r="S14" s="100">
        <f t="shared" si="1"/>
        <v>186.36363636363637</v>
      </c>
      <c r="T14" s="10">
        <v>187</v>
      </c>
      <c r="U14" s="106">
        <v>47</v>
      </c>
      <c r="V14" s="106">
        <v>18</v>
      </c>
      <c r="W14" s="106">
        <v>1</v>
      </c>
      <c r="X14" s="100">
        <f t="shared" si="2"/>
        <v>127.65957446808511</v>
      </c>
      <c r="Y14" s="10">
        <v>128</v>
      </c>
      <c r="Z14" s="126">
        <v>75</v>
      </c>
      <c r="AA14" s="124">
        <v>9</v>
      </c>
      <c r="AB14" s="124">
        <v>1</v>
      </c>
      <c r="AC14" s="99">
        <f t="shared" si="3"/>
        <v>178.66666666666666</v>
      </c>
      <c r="AD14" s="71">
        <f t="shared" si="4"/>
        <v>179</v>
      </c>
      <c r="AE14" s="72">
        <f t="shared" si="5"/>
        <v>637</v>
      </c>
      <c r="AF14" s="71">
        <f t="shared" si="6"/>
        <v>509</v>
      </c>
    </row>
    <row r="15" spans="1:84" ht="18.75" customHeight="1" x14ac:dyDescent="0.25">
      <c r="A15" s="72">
        <v>12</v>
      </c>
      <c r="B15" s="3" t="s">
        <v>31</v>
      </c>
      <c r="C15" s="3" t="s">
        <v>123</v>
      </c>
      <c r="D15" s="3" t="s">
        <v>14</v>
      </c>
      <c r="E15" s="3" t="s">
        <v>52</v>
      </c>
      <c r="F15" s="106">
        <v>72</v>
      </c>
      <c r="G15" s="106"/>
      <c r="H15" s="105"/>
      <c r="I15" s="100"/>
      <c r="J15" s="10"/>
      <c r="K15" s="100">
        <v>38</v>
      </c>
      <c r="L15" s="100">
        <v>9</v>
      </c>
      <c r="M15" s="99">
        <v>1</v>
      </c>
      <c r="N15" s="100">
        <f t="shared" si="0"/>
        <v>157.89473684210526</v>
      </c>
      <c r="O15" s="67">
        <v>158</v>
      </c>
      <c r="P15" s="100">
        <v>44</v>
      </c>
      <c r="Q15" s="100">
        <v>25</v>
      </c>
      <c r="R15" s="100">
        <v>1</v>
      </c>
      <c r="S15" s="100">
        <f t="shared" si="1"/>
        <v>90.909090909090907</v>
      </c>
      <c r="T15" s="10">
        <v>91</v>
      </c>
      <c r="U15" s="106">
        <v>47</v>
      </c>
      <c r="V15" s="106">
        <v>13</v>
      </c>
      <c r="W15" s="106">
        <v>1</v>
      </c>
      <c r="X15" s="100">
        <f t="shared" si="2"/>
        <v>148.93617021276594</v>
      </c>
      <c r="Y15" s="10">
        <v>149</v>
      </c>
      <c r="Z15" s="126">
        <v>75</v>
      </c>
      <c r="AA15" s="124">
        <v>5</v>
      </c>
      <c r="AB15" s="124">
        <v>1</v>
      </c>
      <c r="AC15" s="99">
        <f t="shared" si="3"/>
        <v>189.33333333333334</v>
      </c>
      <c r="AD15" s="71">
        <f t="shared" si="4"/>
        <v>190</v>
      </c>
      <c r="AE15" s="72">
        <f t="shared" si="5"/>
        <v>588</v>
      </c>
      <c r="AF15" s="71">
        <f t="shared" si="6"/>
        <v>497</v>
      </c>
    </row>
    <row r="16" spans="1:84" ht="18.75" customHeight="1" x14ac:dyDescent="0.25">
      <c r="A16" s="72">
        <v>13</v>
      </c>
      <c r="B16" s="130" t="s">
        <v>157</v>
      </c>
      <c r="C16" s="130" t="s">
        <v>123</v>
      </c>
      <c r="D16" s="130" t="s">
        <v>11</v>
      </c>
      <c r="E16" s="130" t="s">
        <v>158</v>
      </c>
      <c r="F16" s="106">
        <v>72</v>
      </c>
      <c r="G16" s="64"/>
      <c r="H16" s="105"/>
      <c r="I16" s="100"/>
      <c r="J16" s="10"/>
      <c r="K16" s="100">
        <v>38</v>
      </c>
      <c r="L16" s="100">
        <v>11</v>
      </c>
      <c r="M16" s="99">
        <v>1</v>
      </c>
      <c r="N16" s="129">
        <f t="shared" si="0"/>
        <v>147.36842105263159</v>
      </c>
      <c r="O16" s="67">
        <v>148</v>
      </c>
      <c r="P16" s="100">
        <v>44</v>
      </c>
      <c r="Q16" s="100">
        <v>14</v>
      </c>
      <c r="R16" s="100">
        <v>1</v>
      </c>
      <c r="S16" s="100">
        <f t="shared" si="1"/>
        <v>140.90909090909091</v>
      </c>
      <c r="T16" s="10">
        <v>141</v>
      </c>
      <c r="U16" s="106">
        <v>47</v>
      </c>
      <c r="V16" s="106">
        <v>11</v>
      </c>
      <c r="W16" s="106">
        <v>1</v>
      </c>
      <c r="X16" s="100">
        <f t="shared" si="2"/>
        <v>157.44680851063831</v>
      </c>
      <c r="Y16" s="10">
        <v>158</v>
      </c>
      <c r="Z16" s="126">
        <v>75</v>
      </c>
      <c r="AA16" s="124">
        <v>11</v>
      </c>
      <c r="AB16" s="124">
        <v>1</v>
      </c>
      <c r="AC16" s="99">
        <f t="shared" si="3"/>
        <v>173.33333333333334</v>
      </c>
      <c r="AD16" s="71">
        <f t="shared" si="4"/>
        <v>174</v>
      </c>
      <c r="AE16" s="72">
        <f t="shared" si="5"/>
        <v>621</v>
      </c>
      <c r="AF16" s="71">
        <f t="shared" si="6"/>
        <v>480</v>
      </c>
    </row>
    <row r="17" spans="1:32" ht="18.75" customHeight="1" x14ac:dyDescent="0.25">
      <c r="A17" s="32">
        <v>14</v>
      </c>
      <c r="B17" s="3" t="s">
        <v>33</v>
      </c>
      <c r="C17" s="3" t="s">
        <v>123</v>
      </c>
      <c r="D17" s="3" t="s">
        <v>11</v>
      </c>
      <c r="E17" s="3" t="s">
        <v>50</v>
      </c>
      <c r="F17" s="106">
        <v>72</v>
      </c>
      <c r="G17" s="106"/>
      <c r="H17" s="105"/>
      <c r="I17" s="100"/>
      <c r="J17" s="10"/>
      <c r="K17" s="100">
        <v>38</v>
      </c>
      <c r="L17" s="100">
        <v>13</v>
      </c>
      <c r="M17" s="99">
        <v>1</v>
      </c>
      <c r="N17" s="129">
        <f t="shared" si="0"/>
        <v>136.84210526315789</v>
      </c>
      <c r="O17" s="67">
        <v>137</v>
      </c>
      <c r="P17" s="100">
        <v>44</v>
      </c>
      <c r="Q17" s="100">
        <v>20</v>
      </c>
      <c r="R17" s="100">
        <v>1</v>
      </c>
      <c r="S17" s="100">
        <f t="shared" si="1"/>
        <v>113.63636363636364</v>
      </c>
      <c r="T17" s="10">
        <v>114</v>
      </c>
      <c r="U17" s="106">
        <v>47</v>
      </c>
      <c r="V17" s="106">
        <v>12</v>
      </c>
      <c r="W17" s="106">
        <v>1</v>
      </c>
      <c r="X17" s="100">
        <f t="shared" si="2"/>
        <v>153.19148936170214</v>
      </c>
      <c r="Y17" s="10">
        <v>154</v>
      </c>
      <c r="Z17" s="126">
        <v>75</v>
      </c>
      <c r="AA17" s="124">
        <v>16</v>
      </c>
      <c r="AB17" s="124">
        <v>1</v>
      </c>
      <c r="AC17" s="99">
        <f t="shared" si="3"/>
        <v>160</v>
      </c>
      <c r="AD17" s="71">
        <f t="shared" si="4"/>
        <v>160</v>
      </c>
      <c r="AE17" s="72">
        <f t="shared" si="5"/>
        <v>565</v>
      </c>
      <c r="AF17" s="71">
        <f t="shared" si="6"/>
        <v>451</v>
      </c>
    </row>
    <row r="18" spans="1:32" ht="15" customHeight="1" x14ac:dyDescent="0.25">
      <c r="A18" s="72">
        <v>15</v>
      </c>
      <c r="B18" s="3" t="s">
        <v>39</v>
      </c>
      <c r="C18" s="3" t="s">
        <v>122</v>
      </c>
      <c r="D18" s="3" t="s">
        <v>14</v>
      </c>
      <c r="E18" s="3" t="s">
        <v>42</v>
      </c>
      <c r="F18" s="106">
        <v>72</v>
      </c>
      <c r="G18" s="106"/>
      <c r="H18" s="105"/>
      <c r="I18" s="100"/>
      <c r="J18" s="10"/>
      <c r="K18" s="100">
        <v>38</v>
      </c>
      <c r="L18" s="100">
        <v>15</v>
      </c>
      <c r="M18" s="99">
        <v>1</v>
      </c>
      <c r="N18" s="129">
        <f t="shared" si="0"/>
        <v>126.31578947368421</v>
      </c>
      <c r="O18" s="67">
        <v>127</v>
      </c>
      <c r="P18" s="100">
        <v>44</v>
      </c>
      <c r="Q18" s="100">
        <v>10</v>
      </c>
      <c r="R18" s="100">
        <v>1</v>
      </c>
      <c r="S18" s="100">
        <f t="shared" si="1"/>
        <v>159.09090909090909</v>
      </c>
      <c r="T18" s="10">
        <v>160</v>
      </c>
      <c r="U18" s="106">
        <v>47</v>
      </c>
      <c r="V18" s="106">
        <v>14</v>
      </c>
      <c r="W18" s="106">
        <v>1</v>
      </c>
      <c r="X18" s="100">
        <f t="shared" si="2"/>
        <v>144.68085106382978</v>
      </c>
      <c r="Y18" s="10">
        <v>145</v>
      </c>
      <c r="Z18" s="142">
        <v>75</v>
      </c>
      <c r="AA18" s="124">
        <v>25</v>
      </c>
      <c r="AB18" s="124">
        <v>1</v>
      </c>
      <c r="AC18" s="99">
        <f t="shared" si="3"/>
        <v>136</v>
      </c>
      <c r="AD18" s="71">
        <f t="shared" si="4"/>
        <v>136</v>
      </c>
      <c r="AE18" s="72">
        <f t="shared" si="5"/>
        <v>568</v>
      </c>
      <c r="AF18" s="71">
        <f t="shared" si="6"/>
        <v>441</v>
      </c>
    </row>
    <row r="19" spans="1:32" ht="18.75" customHeight="1" x14ac:dyDescent="0.25">
      <c r="A19" s="72">
        <v>16</v>
      </c>
      <c r="B19" s="3" t="s">
        <v>30</v>
      </c>
      <c r="C19" s="3" t="s">
        <v>123</v>
      </c>
      <c r="D19" s="3" t="s">
        <v>11</v>
      </c>
      <c r="E19" s="3" t="s">
        <v>53</v>
      </c>
      <c r="F19" s="106">
        <v>72</v>
      </c>
      <c r="G19" s="106"/>
      <c r="H19" s="105"/>
      <c r="I19" s="100"/>
      <c r="J19" s="10"/>
      <c r="K19" s="100">
        <v>38</v>
      </c>
      <c r="L19" s="100">
        <v>16</v>
      </c>
      <c r="M19" s="99">
        <v>1</v>
      </c>
      <c r="N19" s="129">
        <f t="shared" si="0"/>
        <v>121.05263157894737</v>
      </c>
      <c r="O19" s="67">
        <v>122</v>
      </c>
      <c r="P19" s="100">
        <v>44</v>
      </c>
      <c r="Q19" s="100">
        <v>35</v>
      </c>
      <c r="R19" s="100">
        <v>1</v>
      </c>
      <c r="S19" s="100">
        <f t="shared" si="1"/>
        <v>45.454545454545453</v>
      </c>
      <c r="T19" s="10">
        <v>46</v>
      </c>
      <c r="U19" s="106">
        <v>47</v>
      </c>
      <c r="V19" s="106">
        <v>15</v>
      </c>
      <c r="W19" s="106">
        <v>1</v>
      </c>
      <c r="X19" s="100">
        <f t="shared" si="2"/>
        <v>140.42553191489361</v>
      </c>
      <c r="Y19" s="10">
        <v>141</v>
      </c>
      <c r="Z19" s="124">
        <v>75</v>
      </c>
      <c r="AA19" s="124">
        <v>24</v>
      </c>
      <c r="AB19" s="124">
        <v>1</v>
      </c>
      <c r="AC19" s="99">
        <f t="shared" si="3"/>
        <v>138.66666666666666</v>
      </c>
      <c r="AD19" s="71">
        <f t="shared" si="4"/>
        <v>139</v>
      </c>
      <c r="AE19" s="72">
        <f t="shared" si="5"/>
        <v>448</v>
      </c>
      <c r="AF19" s="71">
        <f t="shared" si="6"/>
        <v>402</v>
      </c>
    </row>
    <row r="20" spans="1:32" ht="18.75" customHeight="1" x14ac:dyDescent="0.25">
      <c r="A20" s="32">
        <v>17</v>
      </c>
      <c r="B20" s="3" t="s">
        <v>35</v>
      </c>
      <c r="C20" s="3" t="s">
        <v>124</v>
      </c>
      <c r="D20" s="3" t="s">
        <v>11</v>
      </c>
      <c r="E20" s="3" t="s">
        <v>48</v>
      </c>
      <c r="F20" s="106">
        <v>72</v>
      </c>
      <c r="G20" s="106"/>
      <c r="H20" s="105"/>
      <c r="I20" s="100"/>
      <c r="J20" s="10"/>
      <c r="K20" s="100">
        <v>38</v>
      </c>
      <c r="L20" s="129" t="s">
        <v>114</v>
      </c>
      <c r="M20" s="99">
        <v>1</v>
      </c>
      <c r="N20" s="100">
        <v>0</v>
      </c>
      <c r="O20" s="67">
        <v>0</v>
      </c>
      <c r="P20" s="100">
        <v>44</v>
      </c>
      <c r="Q20" s="100">
        <v>22</v>
      </c>
      <c r="R20" s="100">
        <v>1</v>
      </c>
      <c r="S20" s="100">
        <f t="shared" si="1"/>
        <v>104.54545454545455</v>
      </c>
      <c r="T20" s="10">
        <v>105</v>
      </c>
      <c r="U20" s="106">
        <v>47</v>
      </c>
      <c r="V20" s="106">
        <v>17</v>
      </c>
      <c r="W20" s="106">
        <v>1</v>
      </c>
      <c r="X20" s="100">
        <f t="shared" si="2"/>
        <v>131.91489361702128</v>
      </c>
      <c r="Y20" s="10">
        <v>132</v>
      </c>
      <c r="Z20" s="124">
        <v>75</v>
      </c>
      <c r="AA20" s="124">
        <v>20</v>
      </c>
      <c r="AB20" s="124">
        <v>1</v>
      </c>
      <c r="AC20" s="99">
        <f t="shared" si="3"/>
        <v>149.33333333333334</v>
      </c>
      <c r="AD20" s="71">
        <f t="shared" si="4"/>
        <v>150</v>
      </c>
      <c r="AE20" s="72">
        <f t="shared" si="5"/>
        <v>387</v>
      </c>
      <c r="AF20" s="71">
        <f t="shared" si="6"/>
        <v>387</v>
      </c>
    </row>
    <row r="21" spans="1:32" ht="18.75" customHeight="1" x14ac:dyDescent="0.25">
      <c r="A21" s="72">
        <v>18</v>
      </c>
      <c r="B21" s="3" t="s">
        <v>163</v>
      </c>
      <c r="C21" s="3" t="s">
        <v>123</v>
      </c>
      <c r="D21" s="3" t="s">
        <v>11</v>
      </c>
      <c r="E21" s="3" t="s">
        <v>164</v>
      </c>
      <c r="F21" s="106">
        <v>72</v>
      </c>
      <c r="G21" s="32"/>
      <c r="H21" s="105"/>
      <c r="I21" s="100"/>
      <c r="J21" s="10"/>
      <c r="K21" s="100">
        <v>38</v>
      </c>
      <c r="L21" s="100">
        <v>26</v>
      </c>
      <c r="M21" s="99">
        <v>1</v>
      </c>
      <c r="N21" s="129">
        <f t="shared" ref="N21:N30" si="7">200*(K21+1-L21)*M21/K21</f>
        <v>68.421052631578945</v>
      </c>
      <c r="O21" s="67">
        <v>69</v>
      </c>
      <c r="P21" s="100">
        <v>44</v>
      </c>
      <c r="Q21" s="100">
        <v>11</v>
      </c>
      <c r="R21" s="100">
        <v>1</v>
      </c>
      <c r="S21" s="100">
        <f t="shared" si="1"/>
        <v>154.54545454545453</v>
      </c>
      <c r="T21" s="10">
        <v>155</v>
      </c>
      <c r="U21" s="106">
        <v>47</v>
      </c>
      <c r="V21" s="106">
        <v>39</v>
      </c>
      <c r="W21" s="106">
        <v>1</v>
      </c>
      <c r="X21" s="100">
        <f t="shared" si="2"/>
        <v>38.297872340425535</v>
      </c>
      <c r="Y21" s="10">
        <v>39</v>
      </c>
      <c r="Z21" s="124">
        <v>75</v>
      </c>
      <c r="AA21" s="124">
        <v>17</v>
      </c>
      <c r="AB21" s="124">
        <v>1</v>
      </c>
      <c r="AC21" s="99">
        <f t="shared" si="3"/>
        <v>157.33333333333334</v>
      </c>
      <c r="AD21" s="71">
        <f t="shared" si="4"/>
        <v>158</v>
      </c>
      <c r="AE21" s="72">
        <f t="shared" si="5"/>
        <v>421</v>
      </c>
      <c r="AF21" s="71">
        <f t="shared" si="6"/>
        <v>382</v>
      </c>
    </row>
    <row r="22" spans="1:32" ht="18.75" customHeight="1" x14ac:dyDescent="0.25">
      <c r="A22" s="72">
        <v>19</v>
      </c>
      <c r="B22" s="3" t="s">
        <v>37</v>
      </c>
      <c r="C22" s="3" t="s">
        <v>123</v>
      </c>
      <c r="D22" s="3" t="s">
        <v>14</v>
      </c>
      <c r="E22" s="3" t="s">
        <v>46</v>
      </c>
      <c r="F22" s="106">
        <v>72</v>
      </c>
      <c r="G22" s="106"/>
      <c r="H22" s="105"/>
      <c r="I22" s="100"/>
      <c r="J22" s="10"/>
      <c r="K22" s="100">
        <v>38</v>
      </c>
      <c r="L22" s="100">
        <v>21</v>
      </c>
      <c r="M22" s="99">
        <v>1</v>
      </c>
      <c r="N22" s="129">
        <f t="shared" si="7"/>
        <v>94.736842105263165</v>
      </c>
      <c r="O22" s="67">
        <v>95</v>
      </c>
      <c r="P22" s="100">
        <v>44</v>
      </c>
      <c r="Q22" s="100">
        <v>27</v>
      </c>
      <c r="R22" s="100">
        <v>1</v>
      </c>
      <c r="S22" s="100">
        <f t="shared" si="1"/>
        <v>81.818181818181813</v>
      </c>
      <c r="T22" s="10">
        <v>82</v>
      </c>
      <c r="U22" s="106">
        <v>47</v>
      </c>
      <c r="V22" s="106">
        <v>25</v>
      </c>
      <c r="W22" s="106">
        <v>1</v>
      </c>
      <c r="X22" s="100">
        <f t="shared" si="2"/>
        <v>97.872340425531917</v>
      </c>
      <c r="Y22" s="10">
        <v>98</v>
      </c>
      <c r="Z22" s="124">
        <v>75</v>
      </c>
      <c r="AA22" s="141" t="s">
        <v>333</v>
      </c>
      <c r="AB22" s="124">
        <v>1</v>
      </c>
      <c r="AC22" s="99">
        <f t="shared" si="3"/>
        <v>184</v>
      </c>
      <c r="AD22" s="71">
        <f t="shared" si="4"/>
        <v>184</v>
      </c>
      <c r="AE22" s="72">
        <f t="shared" si="5"/>
        <v>459</v>
      </c>
      <c r="AF22" s="71">
        <f t="shared" si="6"/>
        <v>377</v>
      </c>
    </row>
    <row r="23" spans="1:32" ht="18.75" customHeight="1" x14ac:dyDescent="0.25">
      <c r="A23" s="32">
        <v>20</v>
      </c>
      <c r="B23" s="3" t="s">
        <v>165</v>
      </c>
      <c r="C23" s="3" t="s">
        <v>125</v>
      </c>
      <c r="D23" s="3" t="s">
        <v>11</v>
      </c>
      <c r="E23" s="3" t="s">
        <v>172</v>
      </c>
      <c r="F23" s="106">
        <v>72</v>
      </c>
      <c r="G23" s="32"/>
      <c r="H23" s="105"/>
      <c r="I23" s="100"/>
      <c r="J23" s="10"/>
      <c r="K23" s="100">
        <v>38</v>
      </c>
      <c r="L23" s="100">
        <v>23</v>
      </c>
      <c r="M23" s="99">
        <v>1</v>
      </c>
      <c r="N23" s="129">
        <f t="shared" si="7"/>
        <v>84.21052631578948</v>
      </c>
      <c r="O23" s="67">
        <v>85</v>
      </c>
      <c r="P23" s="100">
        <v>44</v>
      </c>
      <c r="Q23" s="100">
        <v>19</v>
      </c>
      <c r="R23" s="100">
        <v>1</v>
      </c>
      <c r="S23" s="100">
        <f t="shared" si="1"/>
        <v>118.18181818181819</v>
      </c>
      <c r="T23" s="10">
        <v>119</v>
      </c>
      <c r="U23" s="106">
        <v>47</v>
      </c>
      <c r="V23" s="106">
        <v>23</v>
      </c>
      <c r="W23" s="106">
        <v>1</v>
      </c>
      <c r="X23" s="100">
        <f t="shared" si="2"/>
        <v>106.38297872340425</v>
      </c>
      <c r="Y23" s="10">
        <v>107</v>
      </c>
      <c r="Z23" s="124">
        <v>75</v>
      </c>
      <c r="AA23" s="124">
        <v>26</v>
      </c>
      <c r="AB23" s="124">
        <v>1</v>
      </c>
      <c r="AC23" s="99">
        <f t="shared" si="3"/>
        <v>133.33333333333334</v>
      </c>
      <c r="AD23" s="71">
        <f t="shared" si="4"/>
        <v>134</v>
      </c>
      <c r="AE23" s="72">
        <f t="shared" si="5"/>
        <v>445</v>
      </c>
      <c r="AF23" s="71">
        <f t="shared" si="6"/>
        <v>360</v>
      </c>
    </row>
    <row r="24" spans="1:32" ht="18.75" customHeight="1" x14ac:dyDescent="0.25">
      <c r="A24" s="72">
        <v>21</v>
      </c>
      <c r="B24" s="3" t="s">
        <v>34</v>
      </c>
      <c r="C24" s="3" t="s">
        <v>124</v>
      </c>
      <c r="D24" s="3" t="s">
        <v>11</v>
      </c>
      <c r="E24" s="3" t="s">
        <v>49</v>
      </c>
      <c r="F24" s="106">
        <v>72</v>
      </c>
      <c r="G24" s="106"/>
      <c r="H24" s="105"/>
      <c r="I24" s="100"/>
      <c r="J24" s="10"/>
      <c r="K24" s="100">
        <v>38</v>
      </c>
      <c r="L24" s="100">
        <v>20</v>
      </c>
      <c r="M24" s="99">
        <v>1</v>
      </c>
      <c r="N24" s="129">
        <f t="shared" si="7"/>
        <v>100</v>
      </c>
      <c r="O24" s="67">
        <v>100</v>
      </c>
      <c r="P24" s="100">
        <v>44</v>
      </c>
      <c r="Q24" s="100">
        <v>21</v>
      </c>
      <c r="R24" s="100">
        <v>1</v>
      </c>
      <c r="S24" s="100">
        <f t="shared" si="1"/>
        <v>109.09090909090909</v>
      </c>
      <c r="T24" s="10">
        <v>110</v>
      </c>
      <c r="U24" s="106">
        <v>47</v>
      </c>
      <c r="V24" s="106">
        <v>19</v>
      </c>
      <c r="W24" s="106">
        <v>1</v>
      </c>
      <c r="X24" s="100">
        <f t="shared" si="2"/>
        <v>123.40425531914893</v>
      </c>
      <c r="Y24" s="10">
        <v>124</v>
      </c>
      <c r="Z24" s="124">
        <v>75</v>
      </c>
      <c r="AA24" s="124">
        <v>32</v>
      </c>
      <c r="AB24" s="124">
        <v>1</v>
      </c>
      <c r="AC24" s="99">
        <f t="shared" si="3"/>
        <v>117.33333333333333</v>
      </c>
      <c r="AD24" s="71">
        <f t="shared" si="4"/>
        <v>118</v>
      </c>
      <c r="AE24" s="72">
        <f t="shared" si="5"/>
        <v>452</v>
      </c>
      <c r="AF24" s="71">
        <f t="shared" si="6"/>
        <v>352</v>
      </c>
    </row>
    <row r="25" spans="1:32" ht="18.75" customHeight="1" x14ac:dyDescent="0.25">
      <c r="A25" s="72">
        <v>22</v>
      </c>
      <c r="B25" s="3" t="s">
        <v>275</v>
      </c>
      <c r="C25" s="3" t="s">
        <v>123</v>
      </c>
      <c r="D25" s="3" t="s">
        <v>11</v>
      </c>
      <c r="E25" s="3" t="s">
        <v>173</v>
      </c>
      <c r="F25" s="106">
        <v>72</v>
      </c>
      <c r="G25" s="32"/>
      <c r="H25" s="105"/>
      <c r="I25" s="100"/>
      <c r="J25" s="10"/>
      <c r="K25" s="100">
        <v>38</v>
      </c>
      <c r="L25" s="100">
        <v>17</v>
      </c>
      <c r="M25" s="99">
        <v>1</v>
      </c>
      <c r="N25" s="129">
        <f t="shared" si="7"/>
        <v>115.78947368421052</v>
      </c>
      <c r="O25" s="67">
        <v>116</v>
      </c>
      <c r="P25" s="100">
        <v>44</v>
      </c>
      <c r="Q25" s="100">
        <v>26</v>
      </c>
      <c r="R25" s="100">
        <v>1</v>
      </c>
      <c r="S25" s="100">
        <f t="shared" si="1"/>
        <v>86.36363636363636</v>
      </c>
      <c r="T25" s="10">
        <v>87</v>
      </c>
      <c r="U25" s="106">
        <v>47</v>
      </c>
      <c r="V25" s="106">
        <v>20</v>
      </c>
      <c r="W25" s="106">
        <v>1</v>
      </c>
      <c r="X25" s="100">
        <f t="shared" si="2"/>
        <v>119.14893617021276</v>
      </c>
      <c r="Y25" s="10">
        <v>120</v>
      </c>
      <c r="Z25" s="124">
        <v>75</v>
      </c>
      <c r="AA25" s="124">
        <v>34</v>
      </c>
      <c r="AB25" s="124">
        <v>1</v>
      </c>
      <c r="AC25" s="99">
        <f t="shared" si="3"/>
        <v>112</v>
      </c>
      <c r="AD25" s="71">
        <f t="shared" si="4"/>
        <v>112</v>
      </c>
      <c r="AE25" s="72">
        <f t="shared" si="5"/>
        <v>435</v>
      </c>
      <c r="AF25" s="71">
        <f t="shared" si="6"/>
        <v>348</v>
      </c>
    </row>
    <row r="26" spans="1:32" ht="18.75" customHeight="1" x14ac:dyDescent="0.25">
      <c r="A26" s="32">
        <v>23</v>
      </c>
      <c r="B26" s="130" t="s">
        <v>213</v>
      </c>
      <c r="C26" s="3" t="s">
        <v>122</v>
      </c>
      <c r="D26" s="3" t="s">
        <v>14</v>
      </c>
      <c r="E26" s="3" t="s">
        <v>214</v>
      </c>
      <c r="F26" s="106">
        <v>72</v>
      </c>
      <c r="G26" s="65"/>
      <c r="H26" s="105"/>
      <c r="I26" s="100"/>
      <c r="J26" s="67"/>
      <c r="K26" s="100">
        <v>38</v>
      </c>
      <c r="L26" s="100">
        <v>27</v>
      </c>
      <c r="M26" s="99">
        <v>1</v>
      </c>
      <c r="N26" s="129">
        <f t="shared" si="7"/>
        <v>63.157894736842103</v>
      </c>
      <c r="O26" s="67">
        <v>64</v>
      </c>
      <c r="P26" s="100">
        <v>44</v>
      </c>
      <c r="Q26" s="100">
        <v>17</v>
      </c>
      <c r="R26" s="100">
        <v>1</v>
      </c>
      <c r="S26" s="100">
        <f t="shared" si="1"/>
        <v>127.27272727272727</v>
      </c>
      <c r="T26" s="10">
        <v>128</v>
      </c>
      <c r="U26" s="106">
        <v>47</v>
      </c>
      <c r="V26" s="106">
        <v>27</v>
      </c>
      <c r="W26" s="106">
        <v>1</v>
      </c>
      <c r="X26" s="100">
        <f t="shared" si="2"/>
        <v>89.361702127659569</v>
      </c>
      <c r="Y26" s="10">
        <v>90</v>
      </c>
      <c r="Z26" s="124">
        <v>75</v>
      </c>
      <c r="AA26" s="124">
        <v>29</v>
      </c>
      <c r="AB26" s="124">
        <v>1</v>
      </c>
      <c r="AC26" s="99">
        <f t="shared" si="3"/>
        <v>125.33333333333333</v>
      </c>
      <c r="AD26" s="71">
        <f t="shared" si="4"/>
        <v>126</v>
      </c>
      <c r="AE26" s="72">
        <f t="shared" si="5"/>
        <v>408</v>
      </c>
      <c r="AF26" s="71">
        <f t="shared" si="6"/>
        <v>344</v>
      </c>
    </row>
    <row r="27" spans="1:32" ht="18.75" customHeight="1" x14ac:dyDescent="0.25">
      <c r="A27" s="72">
        <v>24</v>
      </c>
      <c r="B27" s="130" t="s">
        <v>217</v>
      </c>
      <c r="C27" s="3" t="s">
        <v>122</v>
      </c>
      <c r="D27" s="3" t="s">
        <v>11</v>
      </c>
      <c r="E27" s="130" t="s">
        <v>218</v>
      </c>
      <c r="F27" s="106">
        <v>72</v>
      </c>
      <c r="G27" s="65"/>
      <c r="H27" s="105"/>
      <c r="I27" s="100"/>
      <c r="J27" s="67"/>
      <c r="K27" s="100">
        <v>38</v>
      </c>
      <c r="L27" s="100">
        <v>30</v>
      </c>
      <c r="M27" s="99">
        <v>1</v>
      </c>
      <c r="N27" s="129">
        <f t="shared" si="7"/>
        <v>47.368421052631582</v>
      </c>
      <c r="O27" s="67">
        <v>48</v>
      </c>
      <c r="P27" s="100">
        <v>44</v>
      </c>
      <c r="Q27" s="100">
        <v>15</v>
      </c>
      <c r="R27" s="100">
        <v>1</v>
      </c>
      <c r="S27" s="100">
        <f t="shared" si="1"/>
        <v>136.36363636363637</v>
      </c>
      <c r="T27" s="10">
        <v>137</v>
      </c>
      <c r="U27" s="106">
        <v>47</v>
      </c>
      <c r="V27" s="106">
        <v>37</v>
      </c>
      <c r="W27" s="106">
        <v>1</v>
      </c>
      <c r="X27" s="100">
        <f t="shared" si="2"/>
        <v>46.808510638297875</v>
      </c>
      <c r="Y27" s="10">
        <v>47</v>
      </c>
      <c r="Z27" s="124">
        <v>75</v>
      </c>
      <c r="AA27" s="124">
        <v>19</v>
      </c>
      <c r="AB27" s="124">
        <v>1</v>
      </c>
      <c r="AC27" s="99">
        <f t="shared" si="3"/>
        <v>152</v>
      </c>
      <c r="AD27" s="71">
        <f t="shared" si="4"/>
        <v>152</v>
      </c>
      <c r="AE27" s="72">
        <f t="shared" si="5"/>
        <v>384</v>
      </c>
      <c r="AF27" s="71">
        <f t="shared" si="6"/>
        <v>337</v>
      </c>
    </row>
    <row r="28" spans="1:32" ht="18.75" customHeight="1" x14ac:dyDescent="0.25">
      <c r="A28" s="72">
        <v>25</v>
      </c>
      <c r="B28" s="3" t="s">
        <v>36</v>
      </c>
      <c r="C28" s="3" t="s">
        <v>123</v>
      </c>
      <c r="D28" s="3" t="s">
        <v>11</v>
      </c>
      <c r="E28" s="3" t="s">
        <v>47</v>
      </c>
      <c r="F28" s="106">
        <v>72</v>
      </c>
      <c r="G28" s="106"/>
      <c r="H28" s="105"/>
      <c r="I28" s="100"/>
      <c r="J28" s="10"/>
      <c r="K28" s="100">
        <v>38</v>
      </c>
      <c r="L28" s="100">
        <v>18</v>
      </c>
      <c r="M28" s="99">
        <v>1</v>
      </c>
      <c r="N28" s="129">
        <f t="shared" si="7"/>
        <v>110.52631578947368</v>
      </c>
      <c r="O28" s="67">
        <v>111</v>
      </c>
      <c r="P28" s="100">
        <v>44</v>
      </c>
      <c r="Q28" s="100">
        <v>37</v>
      </c>
      <c r="R28" s="100">
        <v>1</v>
      </c>
      <c r="S28" s="100">
        <f t="shared" si="1"/>
        <v>36.363636363636367</v>
      </c>
      <c r="T28" s="10">
        <v>37</v>
      </c>
      <c r="U28" s="106">
        <v>47</v>
      </c>
      <c r="V28" s="106">
        <v>22</v>
      </c>
      <c r="W28" s="106">
        <v>1</v>
      </c>
      <c r="X28" s="100">
        <f t="shared" si="2"/>
        <v>110.63829787234043</v>
      </c>
      <c r="Y28" s="10">
        <v>111</v>
      </c>
      <c r="Z28" s="124">
        <v>75</v>
      </c>
      <c r="AA28" s="124">
        <v>35</v>
      </c>
      <c r="AB28" s="124">
        <v>1</v>
      </c>
      <c r="AC28" s="99">
        <f t="shared" si="3"/>
        <v>109.33333333333333</v>
      </c>
      <c r="AD28" s="71">
        <f t="shared" si="4"/>
        <v>110</v>
      </c>
      <c r="AE28" s="72">
        <f t="shared" si="5"/>
        <v>369</v>
      </c>
      <c r="AF28" s="71">
        <f t="shared" si="6"/>
        <v>332</v>
      </c>
    </row>
    <row r="29" spans="1:32" ht="18.75" customHeight="1" x14ac:dyDescent="0.25">
      <c r="A29" s="32">
        <v>26</v>
      </c>
      <c r="B29" s="3" t="s">
        <v>215</v>
      </c>
      <c r="C29" s="3" t="s">
        <v>122</v>
      </c>
      <c r="D29" s="3" t="s">
        <v>14</v>
      </c>
      <c r="E29" s="3" t="s">
        <v>216</v>
      </c>
      <c r="F29" s="106">
        <v>72</v>
      </c>
      <c r="G29" s="65"/>
      <c r="H29" s="105"/>
      <c r="I29" s="100"/>
      <c r="J29" s="67"/>
      <c r="K29" s="100">
        <v>38</v>
      </c>
      <c r="L29" s="100">
        <v>28</v>
      </c>
      <c r="M29" s="99">
        <v>1</v>
      </c>
      <c r="N29" s="129">
        <f t="shared" si="7"/>
        <v>57.89473684210526</v>
      </c>
      <c r="O29" s="67">
        <v>58</v>
      </c>
      <c r="P29" s="100">
        <v>44</v>
      </c>
      <c r="Q29" s="100">
        <v>24</v>
      </c>
      <c r="R29" s="100">
        <v>1</v>
      </c>
      <c r="S29" s="100">
        <f t="shared" si="1"/>
        <v>95.454545454545453</v>
      </c>
      <c r="T29" s="10">
        <v>96</v>
      </c>
      <c r="U29" s="106">
        <v>47</v>
      </c>
      <c r="V29" s="106">
        <v>38</v>
      </c>
      <c r="W29" s="106">
        <v>1</v>
      </c>
      <c r="X29" s="100">
        <f t="shared" si="2"/>
        <v>42.553191489361701</v>
      </c>
      <c r="Y29" s="10">
        <v>43</v>
      </c>
      <c r="Z29" s="124">
        <v>75</v>
      </c>
      <c r="AA29" s="124">
        <v>12</v>
      </c>
      <c r="AB29" s="124">
        <v>1</v>
      </c>
      <c r="AC29" s="99">
        <f t="shared" si="3"/>
        <v>170.66666666666666</v>
      </c>
      <c r="AD29" s="71">
        <f t="shared" si="4"/>
        <v>171</v>
      </c>
      <c r="AE29" s="72">
        <f t="shared" si="5"/>
        <v>368</v>
      </c>
      <c r="AF29" s="71">
        <f t="shared" si="6"/>
        <v>325</v>
      </c>
    </row>
    <row r="30" spans="1:32" ht="18.75" customHeight="1" x14ac:dyDescent="0.25">
      <c r="A30" s="72">
        <v>27</v>
      </c>
      <c r="B30" s="3" t="s">
        <v>84</v>
      </c>
      <c r="C30" s="3" t="s">
        <v>123</v>
      </c>
      <c r="D30" s="3" t="s">
        <v>11</v>
      </c>
      <c r="E30" s="3" t="s">
        <v>45</v>
      </c>
      <c r="F30" s="106">
        <v>72</v>
      </c>
      <c r="G30" s="106"/>
      <c r="H30" s="105"/>
      <c r="I30" s="100"/>
      <c r="J30" s="10"/>
      <c r="K30" s="100">
        <v>38</v>
      </c>
      <c r="L30" s="100">
        <v>19</v>
      </c>
      <c r="M30" s="99">
        <v>1</v>
      </c>
      <c r="N30" s="129">
        <f t="shared" si="7"/>
        <v>105.26315789473684</v>
      </c>
      <c r="O30" s="67">
        <v>106</v>
      </c>
      <c r="P30" s="100">
        <v>44</v>
      </c>
      <c r="Q30" s="100">
        <v>40</v>
      </c>
      <c r="R30" s="100">
        <v>1</v>
      </c>
      <c r="S30" s="100">
        <f t="shared" si="1"/>
        <v>22.727272727272727</v>
      </c>
      <c r="T30" s="10">
        <v>23</v>
      </c>
      <c r="U30" s="106">
        <v>47</v>
      </c>
      <c r="V30" s="106">
        <v>28</v>
      </c>
      <c r="W30" s="106">
        <v>1</v>
      </c>
      <c r="X30" s="100">
        <f t="shared" si="2"/>
        <v>85.106382978723403</v>
      </c>
      <c r="Y30" s="10">
        <v>86</v>
      </c>
      <c r="Z30" s="124">
        <v>75</v>
      </c>
      <c r="AA30" s="124">
        <v>37</v>
      </c>
      <c r="AB30" s="124">
        <v>1</v>
      </c>
      <c r="AC30" s="99">
        <f t="shared" si="3"/>
        <v>104</v>
      </c>
      <c r="AD30" s="71">
        <f t="shared" si="4"/>
        <v>104</v>
      </c>
      <c r="AE30" s="72">
        <f t="shared" si="5"/>
        <v>319</v>
      </c>
      <c r="AF30" s="71">
        <f t="shared" si="6"/>
        <v>296</v>
      </c>
    </row>
    <row r="31" spans="1:32" ht="18.75" customHeight="1" x14ac:dyDescent="0.25">
      <c r="A31" s="72">
        <v>28</v>
      </c>
      <c r="B31" s="3" t="s">
        <v>167</v>
      </c>
      <c r="C31" s="3" t="s">
        <v>132</v>
      </c>
      <c r="D31" s="3" t="s">
        <v>11</v>
      </c>
      <c r="E31" s="3" t="s">
        <v>175</v>
      </c>
      <c r="F31" s="106">
        <v>72</v>
      </c>
      <c r="G31" s="32"/>
      <c r="H31" s="105"/>
      <c r="I31" s="100"/>
      <c r="J31" s="10"/>
      <c r="K31" s="100">
        <v>38</v>
      </c>
      <c r="L31" s="129" t="s">
        <v>114</v>
      </c>
      <c r="M31" s="99">
        <v>1</v>
      </c>
      <c r="N31" s="100">
        <v>0</v>
      </c>
      <c r="O31" s="67">
        <v>0</v>
      </c>
      <c r="P31" s="100">
        <v>44</v>
      </c>
      <c r="Q31" s="100">
        <v>16</v>
      </c>
      <c r="R31" s="100">
        <v>1</v>
      </c>
      <c r="S31" s="100">
        <f t="shared" si="1"/>
        <v>131.81818181818181</v>
      </c>
      <c r="T31" s="10">
        <v>132</v>
      </c>
      <c r="U31" s="106">
        <v>47</v>
      </c>
      <c r="V31" s="106">
        <v>40</v>
      </c>
      <c r="W31" s="106">
        <v>1</v>
      </c>
      <c r="X31" s="100">
        <f t="shared" si="2"/>
        <v>34.042553191489361</v>
      </c>
      <c r="Y31" s="10">
        <v>35</v>
      </c>
      <c r="Z31" s="124">
        <v>75</v>
      </c>
      <c r="AA31" s="124">
        <v>28</v>
      </c>
      <c r="AB31" s="124">
        <v>1</v>
      </c>
      <c r="AC31" s="99">
        <f t="shared" si="3"/>
        <v>128</v>
      </c>
      <c r="AD31" s="71">
        <f t="shared" si="4"/>
        <v>128</v>
      </c>
      <c r="AE31" s="72">
        <f t="shared" si="5"/>
        <v>295</v>
      </c>
      <c r="AF31" s="71">
        <f t="shared" si="6"/>
        <v>295</v>
      </c>
    </row>
    <row r="32" spans="1:32" ht="18.75" customHeight="1" x14ac:dyDescent="0.25">
      <c r="A32" s="32">
        <v>29</v>
      </c>
      <c r="B32" s="3" t="s">
        <v>240</v>
      </c>
      <c r="C32" s="3" t="s">
        <v>123</v>
      </c>
      <c r="D32" s="3" t="s">
        <v>14</v>
      </c>
      <c r="E32" s="3" t="s">
        <v>241</v>
      </c>
      <c r="F32" s="106">
        <v>72</v>
      </c>
      <c r="G32" s="65"/>
      <c r="H32" s="105"/>
      <c r="I32" s="100"/>
      <c r="J32" s="67"/>
      <c r="K32" s="100">
        <v>38</v>
      </c>
      <c r="L32" s="129" t="s">
        <v>114</v>
      </c>
      <c r="M32" s="99">
        <v>1</v>
      </c>
      <c r="N32" s="100">
        <v>0</v>
      </c>
      <c r="O32" s="67">
        <v>0</v>
      </c>
      <c r="P32" s="100">
        <v>44</v>
      </c>
      <c r="Q32" s="100">
        <v>13</v>
      </c>
      <c r="R32" s="100">
        <v>1</v>
      </c>
      <c r="S32" s="100">
        <f t="shared" si="1"/>
        <v>145.45454545454547</v>
      </c>
      <c r="T32" s="10">
        <v>146</v>
      </c>
      <c r="U32" s="106">
        <v>47</v>
      </c>
      <c r="V32" s="131" t="s">
        <v>114</v>
      </c>
      <c r="W32" s="106">
        <v>1</v>
      </c>
      <c r="X32" s="100">
        <v>0</v>
      </c>
      <c r="Y32" s="10">
        <v>0</v>
      </c>
      <c r="Z32" s="124">
        <v>75</v>
      </c>
      <c r="AA32" s="124">
        <v>21</v>
      </c>
      <c r="AB32" s="124">
        <v>1</v>
      </c>
      <c r="AC32" s="99">
        <f t="shared" si="3"/>
        <v>146.66666666666666</v>
      </c>
      <c r="AD32" s="71">
        <f t="shared" si="4"/>
        <v>147</v>
      </c>
      <c r="AE32" s="72">
        <f t="shared" si="5"/>
        <v>293</v>
      </c>
      <c r="AF32" s="71">
        <f t="shared" si="6"/>
        <v>293</v>
      </c>
    </row>
    <row r="33" spans="1:32" ht="18.75" customHeight="1" x14ac:dyDescent="0.25">
      <c r="A33" s="72">
        <v>30</v>
      </c>
      <c r="B33" s="3" t="s">
        <v>211</v>
      </c>
      <c r="C33" s="3" t="s">
        <v>122</v>
      </c>
      <c r="D33" s="3" t="s">
        <v>11</v>
      </c>
      <c r="E33" s="3" t="s">
        <v>212</v>
      </c>
      <c r="F33" s="106">
        <v>72</v>
      </c>
      <c r="G33" s="65"/>
      <c r="H33" s="105"/>
      <c r="I33" s="100"/>
      <c r="J33" s="67"/>
      <c r="K33" s="100">
        <v>38</v>
      </c>
      <c r="L33" s="100">
        <v>25</v>
      </c>
      <c r="M33" s="99">
        <v>1</v>
      </c>
      <c r="N33" s="129">
        <f>200*(K33+1-L33)*M33/K33</f>
        <v>73.684210526315795</v>
      </c>
      <c r="O33" s="67">
        <v>74</v>
      </c>
      <c r="P33" s="100">
        <v>44</v>
      </c>
      <c r="Q33" s="100">
        <v>30</v>
      </c>
      <c r="R33" s="100">
        <v>1</v>
      </c>
      <c r="S33" s="100">
        <f t="shared" si="1"/>
        <v>68.181818181818187</v>
      </c>
      <c r="T33" s="10">
        <v>69</v>
      </c>
      <c r="U33" s="106">
        <v>47</v>
      </c>
      <c r="V33" s="106">
        <v>34</v>
      </c>
      <c r="W33" s="106">
        <v>1</v>
      </c>
      <c r="X33" s="100">
        <f t="shared" ref="X33:X41" si="8">200*(U33+1-V33)*W33/U33</f>
        <v>59.574468085106382</v>
      </c>
      <c r="Y33" s="10">
        <v>60</v>
      </c>
      <c r="Z33" s="124">
        <v>75</v>
      </c>
      <c r="AA33" s="124">
        <v>23</v>
      </c>
      <c r="AB33" s="124">
        <v>1</v>
      </c>
      <c r="AC33" s="99">
        <f t="shared" si="3"/>
        <v>141.33333333333334</v>
      </c>
      <c r="AD33" s="71">
        <f t="shared" si="4"/>
        <v>142</v>
      </c>
      <c r="AE33" s="72">
        <f t="shared" si="5"/>
        <v>345</v>
      </c>
      <c r="AF33" s="71">
        <f t="shared" si="6"/>
        <v>285</v>
      </c>
    </row>
    <row r="34" spans="1:32" ht="18.75" customHeight="1" x14ac:dyDescent="0.25">
      <c r="A34" s="72">
        <v>31</v>
      </c>
      <c r="B34" s="130" t="s">
        <v>171</v>
      </c>
      <c r="C34" s="3" t="s">
        <v>132</v>
      </c>
      <c r="D34" s="3" t="s">
        <v>11</v>
      </c>
      <c r="E34" s="130" t="s">
        <v>180</v>
      </c>
      <c r="F34" s="106">
        <v>72</v>
      </c>
      <c r="G34" s="64"/>
      <c r="H34" s="105"/>
      <c r="I34" s="100"/>
      <c r="J34" s="10"/>
      <c r="K34" s="100">
        <v>38</v>
      </c>
      <c r="L34" s="129" t="s">
        <v>114</v>
      </c>
      <c r="M34" s="99">
        <v>1</v>
      </c>
      <c r="N34" s="100">
        <v>0</v>
      </c>
      <c r="O34" s="67">
        <v>0</v>
      </c>
      <c r="P34" s="100">
        <v>44</v>
      </c>
      <c r="Q34" s="100">
        <v>28</v>
      </c>
      <c r="R34" s="100">
        <v>1</v>
      </c>
      <c r="S34" s="100">
        <f t="shared" si="1"/>
        <v>77.272727272727266</v>
      </c>
      <c r="T34" s="10">
        <v>78</v>
      </c>
      <c r="U34" s="106">
        <v>47</v>
      </c>
      <c r="V34" s="106">
        <v>21</v>
      </c>
      <c r="W34" s="106">
        <v>1</v>
      </c>
      <c r="X34" s="100">
        <f t="shared" si="8"/>
        <v>114.8936170212766</v>
      </c>
      <c r="Y34" s="10">
        <v>115</v>
      </c>
      <c r="Z34" s="124">
        <v>75</v>
      </c>
      <c r="AA34" s="124">
        <v>46</v>
      </c>
      <c r="AB34" s="124">
        <v>1</v>
      </c>
      <c r="AC34" s="99">
        <f t="shared" si="3"/>
        <v>80</v>
      </c>
      <c r="AD34" s="71">
        <f t="shared" si="4"/>
        <v>80</v>
      </c>
      <c r="AE34" s="72">
        <f t="shared" si="5"/>
        <v>273</v>
      </c>
      <c r="AF34" s="71">
        <f t="shared" si="6"/>
        <v>273</v>
      </c>
    </row>
    <row r="35" spans="1:32" ht="18.75" customHeight="1" x14ac:dyDescent="0.25">
      <c r="A35" s="32">
        <v>32</v>
      </c>
      <c r="B35" s="130" t="s">
        <v>159</v>
      </c>
      <c r="C35" s="130" t="s">
        <v>155</v>
      </c>
      <c r="D35" s="130" t="s">
        <v>11</v>
      </c>
      <c r="E35" s="130" t="s">
        <v>160</v>
      </c>
      <c r="F35" s="106">
        <v>72</v>
      </c>
      <c r="G35" s="32"/>
      <c r="H35" s="105"/>
      <c r="I35" s="100"/>
      <c r="J35" s="10"/>
      <c r="K35" s="100">
        <v>38</v>
      </c>
      <c r="L35" s="129" t="s">
        <v>114</v>
      </c>
      <c r="M35" s="99">
        <v>1</v>
      </c>
      <c r="N35" s="100">
        <v>0</v>
      </c>
      <c r="O35" s="67">
        <v>0</v>
      </c>
      <c r="P35" s="100">
        <v>44</v>
      </c>
      <c r="Q35" s="129" t="s">
        <v>114</v>
      </c>
      <c r="R35" s="100">
        <v>1</v>
      </c>
      <c r="S35" s="100">
        <v>0</v>
      </c>
      <c r="T35" s="10">
        <v>0</v>
      </c>
      <c r="U35" s="106">
        <v>47</v>
      </c>
      <c r="V35" s="106">
        <v>16</v>
      </c>
      <c r="W35" s="106">
        <v>1</v>
      </c>
      <c r="X35" s="100">
        <f t="shared" si="8"/>
        <v>136.17021276595744</v>
      </c>
      <c r="Y35" s="10">
        <v>137</v>
      </c>
      <c r="Z35" s="124">
        <v>75</v>
      </c>
      <c r="AA35" s="124">
        <v>27</v>
      </c>
      <c r="AB35" s="124">
        <v>1</v>
      </c>
      <c r="AC35" s="99">
        <f t="shared" si="3"/>
        <v>130.66666666666666</v>
      </c>
      <c r="AD35" s="71">
        <f t="shared" si="4"/>
        <v>131</v>
      </c>
      <c r="AE35" s="72">
        <f t="shared" si="5"/>
        <v>268</v>
      </c>
      <c r="AF35" s="71">
        <f t="shared" si="6"/>
        <v>268</v>
      </c>
    </row>
    <row r="36" spans="1:32" ht="18.75" customHeight="1" x14ac:dyDescent="0.25">
      <c r="A36" s="72">
        <v>33</v>
      </c>
      <c r="B36" s="130" t="s">
        <v>82</v>
      </c>
      <c r="C36" s="130" t="s">
        <v>126</v>
      </c>
      <c r="D36" s="130" t="s">
        <v>14</v>
      </c>
      <c r="E36" s="3" t="s">
        <v>115</v>
      </c>
      <c r="F36" s="106">
        <v>72</v>
      </c>
      <c r="G36" s="106"/>
      <c r="H36" s="105"/>
      <c r="I36" s="100"/>
      <c r="J36" s="10"/>
      <c r="K36" s="100">
        <v>38</v>
      </c>
      <c r="L36" s="129" t="s">
        <v>114</v>
      </c>
      <c r="M36" s="99">
        <v>1</v>
      </c>
      <c r="N36" s="100">
        <v>0</v>
      </c>
      <c r="O36" s="67">
        <v>0</v>
      </c>
      <c r="P36" s="100">
        <v>44</v>
      </c>
      <c r="Q36" s="129" t="s">
        <v>114</v>
      </c>
      <c r="R36" s="100">
        <v>1</v>
      </c>
      <c r="S36" s="100">
        <v>0</v>
      </c>
      <c r="T36" s="10">
        <v>0</v>
      </c>
      <c r="U36" s="106">
        <v>47</v>
      </c>
      <c r="V36" s="106">
        <v>26</v>
      </c>
      <c r="W36" s="106">
        <v>1</v>
      </c>
      <c r="X36" s="100">
        <f t="shared" si="8"/>
        <v>93.61702127659575</v>
      </c>
      <c r="Y36" s="10">
        <v>94</v>
      </c>
      <c r="Z36" s="124">
        <v>75</v>
      </c>
      <c r="AA36" s="124">
        <v>13</v>
      </c>
      <c r="AB36" s="124">
        <v>1</v>
      </c>
      <c r="AC36" s="99">
        <f t="shared" si="3"/>
        <v>168</v>
      </c>
      <c r="AD36" s="71">
        <f t="shared" ref="AD36:AD67" si="9">ROUNDUP(AC36,0)</f>
        <v>168</v>
      </c>
      <c r="AE36" s="72">
        <f t="shared" ref="AE36:AE67" si="10">SUM(O36,T36,Y36,AD36)</f>
        <v>262</v>
      </c>
      <c r="AF36" s="71">
        <f t="shared" ref="AF36:AF67" si="11">AE36-MIN(T36, Y36, O36)</f>
        <v>262</v>
      </c>
    </row>
    <row r="37" spans="1:32" s="18" customFormat="1" ht="18.75" customHeight="1" x14ac:dyDescent="0.25">
      <c r="A37" s="72">
        <v>34</v>
      </c>
      <c r="B37" s="3" t="s">
        <v>331</v>
      </c>
      <c r="C37" s="3" t="s">
        <v>400</v>
      </c>
      <c r="D37" s="3" t="s">
        <v>11</v>
      </c>
      <c r="E37" s="3" t="s">
        <v>177</v>
      </c>
      <c r="F37" s="106">
        <v>72</v>
      </c>
      <c r="G37" s="32"/>
      <c r="H37" s="105"/>
      <c r="I37" s="100"/>
      <c r="J37" s="10"/>
      <c r="K37" s="100">
        <v>38</v>
      </c>
      <c r="L37" s="129" t="s">
        <v>114</v>
      </c>
      <c r="M37" s="99">
        <v>1</v>
      </c>
      <c r="N37" s="100">
        <v>0</v>
      </c>
      <c r="O37" s="67">
        <v>0</v>
      </c>
      <c r="P37" s="100">
        <v>44</v>
      </c>
      <c r="Q37" s="100">
        <v>33</v>
      </c>
      <c r="R37" s="100">
        <v>1</v>
      </c>
      <c r="S37" s="100">
        <f>200*(P37+1-Q37)*R37/P37</f>
        <v>54.545454545454547</v>
      </c>
      <c r="T37" s="10">
        <v>55</v>
      </c>
      <c r="U37" s="106">
        <v>47</v>
      </c>
      <c r="V37" s="106">
        <v>29</v>
      </c>
      <c r="W37" s="106">
        <v>1</v>
      </c>
      <c r="X37" s="100">
        <f t="shared" si="8"/>
        <v>80.851063829787236</v>
      </c>
      <c r="Y37" s="10">
        <v>81</v>
      </c>
      <c r="Z37" s="124">
        <v>75</v>
      </c>
      <c r="AA37" s="124">
        <v>33</v>
      </c>
      <c r="AB37" s="124">
        <v>1</v>
      </c>
      <c r="AC37" s="99">
        <f t="shared" si="3"/>
        <v>114.66666666666667</v>
      </c>
      <c r="AD37" s="71">
        <f t="shared" si="9"/>
        <v>115</v>
      </c>
      <c r="AE37" s="72">
        <f t="shared" si="10"/>
        <v>251</v>
      </c>
      <c r="AF37" s="71">
        <f t="shared" si="11"/>
        <v>251</v>
      </c>
    </row>
    <row r="38" spans="1:32" ht="18.75" customHeight="1" x14ac:dyDescent="0.25">
      <c r="A38" s="32">
        <v>35</v>
      </c>
      <c r="B38" s="3" t="s">
        <v>168</v>
      </c>
      <c r="C38" s="3" t="s">
        <v>132</v>
      </c>
      <c r="D38" s="3" t="s">
        <v>14</v>
      </c>
      <c r="E38" s="3" t="s">
        <v>176</v>
      </c>
      <c r="F38" s="106">
        <v>72</v>
      </c>
      <c r="G38" s="32"/>
      <c r="H38" s="105"/>
      <c r="I38" s="100"/>
      <c r="J38" s="10"/>
      <c r="K38" s="100">
        <v>38</v>
      </c>
      <c r="L38" s="100">
        <v>24</v>
      </c>
      <c r="M38" s="99">
        <v>1</v>
      </c>
      <c r="N38" s="129">
        <f>200*(K38+1-L38)*M38/K38</f>
        <v>78.94736842105263</v>
      </c>
      <c r="O38" s="67">
        <v>79</v>
      </c>
      <c r="P38" s="100">
        <v>44</v>
      </c>
      <c r="Q38" s="129" t="s">
        <v>114</v>
      </c>
      <c r="R38" s="100">
        <v>1</v>
      </c>
      <c r="S38" s="100">
        <v>0</v>
      </c>
      <c r="T38" s="10">
        <v>0</v>
      </c>
      <c r="U38" s="106">
        <v>47</v>
      </c>
      <c r="V38" s="106">
        <v>31</v>
      </c>
      <c r="W38" s="106">
        <v>1</v>
      </c>
      <c r="X38" s="100">
        <f t="shared" si="8"/>
        <v>72.340425531914889</v>
      </c>
      <c r="Y38" s="10">
        <v>73</v>
      </c>
      <c r="Z38" s="124">
        <v>75</v>
      </c>
      <c r="AA38" s="124">
        <v>52</v>
      </c>
      <c r="AB38" s="124">
        <v>1</v>
      </c>
      <c r="AC38" s="99">
        <f t="shared" si="3"/>
        <v>64</v>
      </c>
      <c r="AD38" s="71">
        <f t="shared" si="9"/>
        <v>64</v>
      </c>
      <c r="AE38" s="72">
        <f t="shared" si="10"/>
        <v>216</v>
      </c>
      <c r="AF38" s="71">
        <f t="shared" si="11"/>
        <v>216</v>
      </c>
    </row>
    <row r="39" spans="1:32" ht="18.75" customHeight="1" x14ac:dyDescent="0.25">
      <c r="A39" s="72">
        <v>36</v>
      </c>
      <c r="B39" s="3" t="s">
        <v>40</v>
      </c>
      <c r="C39" s="3" t="s">
        <v>128</v>
      </c>
      <c r="D39" s="3" t="s">
        <v>14</v>
      </c>
      <c r="E39" s="3" t="s">
        <v>41</v>
      </c>
      <c r="F39" s="106">
        <v>72</v>
      </c>
      <c r="G39" s="106"/>
      <c r="H39" s="105"/>
      <c r="I39" s="100"/>
      <c r="J39" s="10"/>
      <c r="K39" s="100">
        <v>38</v>
      </c>
      <c r="L39" s="100">
        <v>35</v>
      </c>
      <c r="M39" s="99">
        <v>1</v>
      </c>
      <c r="N39" s="129">
        <f>200*(K39+1-L39)*M39/K39</f>
        <v>21.05263157894737</v>
      </c>
      <c r="O39" s="67">
        <v>22</v>
      </c>
      <c r="P39" s="100">
        <v>44</v>
      </c>
      <c r="Q39" s="100">
        <v>34</v>
      </c>
      <c r="R39" s="100">
        <v>1</v>
      </c>
      <c r="S39" s="100">
        <f>200*(P39+1-Q39)*R39/P39</f>
        <v>50</v>
      </c>
      <c r="T39" s="10">
        <v>50</v>
      </c>
      <c r="U39" s="106">
        <v>47</v>
      </c>
      <c r="V39" s="106">
        <v>36</v>
      </c>
      <c r="W39" s="106">
        <v>1</v>
      </c>
      <c r="X39" s="100">
        <f t="shared" si="8"/>
        <v>51.063829787234042</v>
      </c>
      <c r="Y39" s="10">
        <v>52</v>
      </c>
      <c r="Z39" s="124">
        <v>75</v>
      </c>
      <c r="AA39" s="124">
        <v>36</v>
      </c>
      <c r="AB39" s="124">
        <v>1</v>
      </c>
      <c r="AC39" s="99">
        <f t="shared" si="3"/>
        <v>106.66666666666667</v>
      </c>
      <c r="AD39" s="71">
        <f t="shared" si="9"/>
        <v>107</v>
      </c>
      <c r="AE39" s="72">
        <f t="shared" si="10"/>
        <v>231</v>
      </c>
      <c r="AF39" s="71">
        <f t="shared" si="11"/>
        <v>209</v>
      </c>
    </row>
    <row r="40" spans="1:32" ht="18.75" customHeight="1" x14ac:dyDescent="0.25">
      <c r="A40" s="72">
        <v>37</v>
      </c>
      <c r="B40" s="3" t="s">
        <v>38</v>
      </c>
      <c r="C40" s="3" t="s">
        <v>124</v>
      </c>
      <c r="D40" s="3" t="s">
        <v>11</v>
      </c>
      <c r="E40" s="3" t="s">
        <v>43</v>
      </c>
      <c r="F40" s="106">
        <v>72</v>
      </c>
      <c r="G40" s="106"/>
      <c r="H40" s="105"/>
      <c r="I40" s="100"/>
      <c r="J40" s="10"/>
      <c r="K40" s="100">
        <v>38</v>
      </c>
      <c r="L40" s="129" t="s">
        <v>114</v>
      </c>
      <c r="M40" s="99">
        <v>1</v>
      </c>
      <c r="N40" s="100">
        <v>0</v>
      </c>
      <c r="O40" s="67">
        <v>0</v>
      </c>
      <c r="P40" s="100">
        <v>44</v>
      </c>
      <c r="Q40" s="100">
        <v>23</v>
      </c>
      <c r="R40" s="100">
        <v>1</v>
      </c>
      <c r="S40" s="100">
        <f>200*(P40+1-Q40)*R40/P40</f>
        <v>100</v>
      </c>
      <c r="T40" s="10">
        <v>100</v>
      </c>
      <c r="U40" s="106">
        <v>47</v>
      </c>
      <c r="V40" s="106">
        <v>24</v>
      </c>
      <c r="W40" s="106">
        <v>1</v>
      </c>
      <c r="X40" s="100">
        <f t="shared" si="8"/>
        <v>102.12765957446808</v>
      </c>
      <c r="Y40" s="10">
        <v>103</v>
      </c>
      <c r="Z40" s="124">
        <v>75</v>
      </c>
      <c r="AA40" s="124" t="s">
        <v>114</v>
      </c>
      <c r="AB40" s="124">
        <v>1</v>
      </c>
      <c r="AC40" s="99">
        <v>0</v>
      </c>
      <c r="AD40" s="71">
        <f t="shared" si="9"/>
        <v>0</v>
      </c>
      <c r="AE40" s="72">
        <f t="shared" si="10"/>
        <v>203</v>
      </c>
      <c r="AF40" s="71">
        <f t="shared" si="11"/>
        <v>203</v>
      </c>
    </row>
    <row r="41" spans="1:32" ht="18.75" customHeight="1" x14ac:dyDescent="0.25">
      <c r="A41" s="32">
        <v>38</v>
      </c>
      <c r="B41" s="130" t="s">
        <v>87</v>
      </c>
      <c r="C41" s="130" t="s">
        <v>129</v>
      </c>
      <c r="D41" s="130" t="s">
        <v>11</v>
      </c>
      <c r="E41" s="3" t="s">
        <v>119</v>
      </c>
      <c r="F41" s="106">
        <v>72</v>
      </c>
      <c r="G41" s="106"/>
      <c r="H41" s="105"/>
      <c r="I41" s="100"/>
      <c r="J41" s="10"/>
      <c r="K41" s="100">
        <v>38</v>
      </c>
      <c r="L41" s="129" t="s">
        <v>114</v>
      </c>
      <c r="M41" s="99">
        <v>1</v>
      </c>
      <c r="N41" s="100">
        <v>0</v>
      </c>
      <c r="O41" s="67">
        <v>0</v>
      </c>
      <c r="P41" s="100">
        <v>44</v>
      </c>
      <c r="Q41" s="100">
        <v>39</v>
      </c>
      <c r="R41" s="100">
        <v>1</v>
      </c>
      <c r="S41" s="100">
        <f>200*(P41+1-Q41)*R41/P41</f>
        <v>27.272727272727273</v>
      </c>
      <c r="T41" s="10">
        <v>28</v>
      </c>
      <c r="U41" s="106">
        <v>47</v>
      </c>
      <c r="V41" s="106">
        <v>33</v>
      </c>
      <c r="W41" s="106">
        <v>1</v>
      </c>
      <c r="X41" s="100">
        <f t="shared" si="8"/>
        <v>63.829787234042556</v>
      </c>
      <c r="Y41" s="10">
        <v>64</v>
      </c>
      <c r="Z41" s="124">
        <v>75</v>
      </c>
      <c r="AA41" s="124">
        <v>39</v>
      </c>
      <c r="AB41" s="124">
        <v>1</v>
      </c>
      <c r="AC41" s="99">
        <f>200*(Z41+1-AA41)*AB41/Z41</f>
        <v>98.666666666666671</v>
      </c>
      <c r="AD41" s="71">
        <f t="shared" si="9"/>
        <v>99</v>
      </c>
      <c r="AE41" s="72">
        <f t="shared" si="10"/>
        <v>191</v>
      </c>
      <c r="AF41" s="71">
        <f t="shared" si="11"/>
        <v>191</v>
      </c>
    </row>
    <row r="42" spans="1:32" ht="18.75" customHeight="1" x14ac:dyDescent="0.25">
      <c r="A42" s="72">
        <v>39</v>
      </c>
      <c r="B42" s="130" t="s">
        <v>210</v>
      </c>
      <c r="C42" s="3" t="s">
        <v>125</v>
      </c>
      <c r="D42" s="130" t="s">
        <v>11</v>
      </c>
      <c r="E42" s="3" t="s">
        <v>60</v>
      </c>
      <c r="F42" s="106">
        <v>72</v>
      </c>
      <c r="G42" s="65"/>
      <c r="H42" s="105"/>
      <c r="I42" s="100"/>
      <c r="J42" s="67"/>
      <c r="K42" s="100">
        <v>38</v>
      </c>
      <c r="L42" s="100">
        <v>4</v>
      </c>
      <c r="M42" s="99">
        <v>1</v>
      </c>
      <c r="N42" s="129">
        <f>200*(K42+1-L42)*M42/K42</f>
        <v>184.21052631578948</v>
      </c>
      <c r="O42" s="67">
        <v>185</v>
      </c>
      <c r="P42" s="100">
        <v>44</v>
      </c>
      <c r="Q42" s="129" t="s">
        <v>114</v>
      </c>
      <c r="R42" s="100">
        <v>1</v>
      </c>
      <c r="S42" s="100">
        <v>0</v>
      </c>
      <c r="T42" s="10">
        <v>0</v>
      </c>
      <c r="U42" s="106">
        <v>47</v>
      </c>
      <c r="V42" s="131" t="s">
        <v>114</v>
      </c>
      <c r="W42" s="106">
        <v>1</v>
      </c>
      <c r="X42" s="100">
        <v>0</v>
      </c>
      <c r="Y42" s="10">
        <v>0</v>
      </c>
      <c r="Z42" s="124">
        <v>75</v>
      </c>
      <c r="AA42" s="142" t="s">
        <v>114</v>
      </c>
      <c r="AB42" s="142">
        <v>1</v>
      </c>
      <c r="AC42" s="122">
        <v>0</v>
      </c>
      <c r="AD42" s="140">
        <f t="shared" si="9"/>
        <v>0</v>
      </c>
      <c r="AE42" s="72">
        <f t="shared" si="10"/>
        <v>185</v>
      </c>
      <c r="AF42" s="71">
        <f t="shared" si="11"/>
        <v>185</v>
      </c>
    </row>
    <row r="43" spans="1:32" ht="18.75" customHeight="1" x14ac:dyDescent="0.25">
      <c r="A43" s="72">
        <v>40</v>
      </c>
      <c r="B43" s="130" t="s">
        <v>276</v>
      </c>
      <c r="C43" s="130" t="s">
        <v>155</v>
      </c>
      <c r="D43" s="130" t="s">
        <v>11</v>
      </c>
      <c r="E43" s="130" t="s">
        <v>277</v>
      </c>
      <c r="F43" s="106">
        <v>72</v>
      </c>
      <c r="G43" s="65"/>
      <c r="H43" s="105"/>
      <c r="I43" s="100"/>
      <c r="J43" s="67"/>
      <c r="K43" s="100">
        <v>38</v>
      </c>
      <c r="L43" s="129" t="s">
        <v>114</v>
      </c>
      <c r="M43" s="99">
        <v>1</v>
      </c>
      <c r="N43" s="100">
        <v>0</v>
      </c>
      <c r="O43" s="67">
        <v>0</v>
      </c>
      <c r="P43" s="100">
        <v>44</v>
      </c>
      <c r="Q43" s="129" t="s">
        <v>114</v>
      </c>
      <c r="R43" s="100">
        <v>1</v>
      </c>
      <c r="S43" s="100">
        <v>0</v>
      </c>
      <c r="T43" s="10">
        <v>0</v>
      </c>
      <c r="U43" s="106">
        <v>47</v>
      </c>
      <c r="V43" s="106">
        <v>35</v>
      </c>
      <c r="W43" s="106">
        <v>1</v>
      </c>
      <c r="X43" s="100">
        <f>200*(U43+1-V43)*W43/U43</f>
        <v>55.319148936170215</v>
      </c>
      <c r="Y43" s="10">
        <v>56</v>
      </c>
      <c r="Z43" s="124">
        <v>75</v>
      </c>
      <c r="AA43" s="124">
        <v>30</v>
      </c>
      <c r="AB43" s="124">
        <v>1</v>
      </c>
      <c r="AC43" s="99">
        <f>200*(Z43+1-AA43)*AB43/Z43</f>
        <v>122.66666666666667</v>
      </c>
      <c r="AD43" s="71">
        <f t="shared" si="9"/>
        <v>123</v>
      </c>
      <c r="AE43" s="72">
        <f t="shared" si="10"/>
        <v>179</v>
      </c>
      <c r="AF43" s="71">
        <f t="shared" si="11"/>
        <v>179</v>
      </c>
    </row>
    <row r="44" spans="1:32" ht="18.75" customHeight="1" x14ac:dyDescent="0.25">
      <c r="A44" s="32">
        <v>41</v>
      </c>
      <c r="B44" s="130" t="s">
        <v>252</v>
      </c>
      <c r="C44" s="130" t="s">
        <v>238</v>
      </c>
      <c r="D44" s="130" t="s">
        <v>11</v>
      </c>
      <c r="E44" s="130" t="s">
        <v>253</v>
      </c>
      <c r="F44" s="106">
        <v>72</v>
      </c>
      <c r="G44" s="65"/>
      <c r="H44" s="105"/>
      <c r="I44" s="100"/>
      <c r="J44" s="67"/>
      <c r="K44" s="100">
        <v>38</v>
      </c>
      <c r="L44" s="129" t="s">
        <v>114</v>
      </c>
      <c r="M44" s="99">
        <v>1</v>
      </c>
      <c r="N44" s="100">
        <v>0</v>
      </c>
      <c r="O44" s="67">
        <v>0</v>
      </c>
      <c r="P44" s="100">
        <v>44</v>
      </c>
      <c r="Q44" s="100">
        <v>41</v>
      </c>
      <c r="R44" s="100">
        <v>1</v>
      </c>
      <c r="S44" s="100">
        <f>200*(P44+1-Q44)*R44/P44</f>
        <v>18.181818181818183</v>
      </c>
      <c r="T44" s="10">
        <v>19</v>
      </c>
      <c r="U44" s="106">
        <v>47</v>
      </c>
      <c r="V44" s="106">
        <v>47</v>
      </c>
      <c r="W44" s="106">
        <v>1</v>
      </c>
      <c r="X44" s="100">
        <f>200*(U44+1-V44)*W44/U44</f>
        <v>4.2553191489361701</v>
      </c>
      <c r="Y44" s="10">
        <v>5</v>
      </c>
      <c r="Z44" s="124">
        <v>75</v>
      </c>
      <c r="AA44" s="124">
        <v>22</v>
      </c>
      <c r="AB44" s="124">
        <v>1</v>
      </c>
      <c r="AC44" s="99">
        <f>200*(Z44+1-AA44)*AB44/Z44</f>
        <v>144</v>
      </c>
      <c r="AD44" s="71">
        <f t="shared" si="9"/>
        <v>144</v>
      </c>
      <c r="AE44" s="72">
        <f t="shared" si="10"/>
        <v>168</v>
      </c>
      <c r="AF44" s="71">
        <f t="shared" si="11"/>
        <v>168</v>
      </c>
    </row>
    <row r="45" spans="1:32" ht="18.75" customHeight="1" x14ac:dyDescent="0.25">
      <c r="A45" s="72">
        <v>42</v>
      </c>
      <c r="B45" s="130" t="s">
        <v>85</v>
      </c>
      <c r="C45" s="130" t="s">
        <v>126</v>
      </c>
      <c r="D45" s="130" t="s">
        <v>11</v>
      </c>
      <c r="E45" s="3" t="s">
        <v>117</v>
      </c>
      <c r="F45" s="106">
        <v>72</v>
      </c>
      <c r="G45" s="106"/>
      <c r="H45" s="105"/>
      <c r="I45" s="100"/>
      <c r="J45" s="10"/>
      <c r="K45" s="100">
        <v>38</v>
      </c>
      <c r="L45" s="129" t="s">
        <v>114</v>
      </c>
      <c r="M45" s="99">
        <v>1</v>
      </c>
      <c r="N45" s="100">
        <v>0</v>
      </c>
      <c r="O45" s="67">
        <v>0</v>
      </c>
      <c r="P45" s="100">
        <v>44</v>
      </c>
      <c r="Q45" s="129" t="s">
        <v>114</v>
      </c>
      <c r="R45" s="100">
        <v>1</v>
      </c>
      <c r="S45" s="100">
        <v>0</v>
      </c>
      <c r="T45" s="10">
        <v>0</v>
      </c>
      <c r="U45" s="106">
        <v>47</v>
      </c>
      <c r="V45" s="106">
        <v>30</v>
      </c>
      <c r="W45" s="106">
        <v>1</v>
      </c>
      <c r="X45" s="100">
        <f>200*(U45+1-V45)*W45/U45</f>
        <v>76.59574468085107</v>
      </c>
      <c r="Y45" s="10">
        <v>77</v>
      </c>
      <c r="Z45" s="124">
        <v>75</v>
      </c>
      <c r="AA45" s="124">
        <v>43</v>
      </c>
      <c r="AB45" s="124">
        <v>1</v>
      </c>
      <c r="AC45" s="99">
        <f>200*(Z45+1-AA45)*AB45/Z45</f>
        <v>88</v>
      </c>
      <c r="AD45" s="71">
        <f t="shared" si="9"/>
        <v>88</v>
      </c>
      <c r="AE45" s="72">
        <f t="shared" si="10"/>
        <v>165</v>
      </c>
      <c r="AF45" s="71">
        <f t="shared" si="11"/>
        <v>165</v>
      </c>
    </row>
    <row r="46" spans="1:32" ht="18.75" customHeight="1" x14ac:dyDescent="0.25">
      <c r="A46" s="72">
        <v>43</v>
      </c>
      <c r="B46" s="3" t="s">
        <v>166</v>
      </c>
      <c r="C46" s="3" t="s">
        <v>123</v>
      </c>
      <c r="D46" s="3" t="s">
        <v>11</v>
      </c>
      <c r="E46" s="3" t="s">
        <v>174</v>
      </c>
      <c r="F46" s="106">
        <v>72</v>
      </c>
      <c r="G46" s="32"/>
      <c r="H46" s="105"/>
      <c r="I46" s="100"/>
      <c r="J46" s="10"/>
      <c r="K46" s="100">
        <v>38</v>
      </c>
      <c r="L46" s="100">
        <v>31</v>
      </c>
      <c r="M46" s="99">
        <v>1</v>
      </c>
      <c r="N46" s="129">
        <f>200*(K46+1-L46)*M46/K46</f>
        <v>42.10526315789474</v>
      </c>
      <c r="O46" s="67">
        <v>43</v>
      </c>
      <c r="P46" s="100">
        <v>44</v>
      </c>
      <c r="Q46" s="129" t="s">
        <v>114</v>
      </c>
      <c r="R46" s="100">
        <v>1</v>
      </c>
      <c r="S46" s="100">
        <v>0</v>
      </c>
      <c r="T46" s="10">
        <v>0</v>
      </c>
      <c r="U46" s="106">
        <v>47</v>
      </c>
      <c r="V46" s="131" t="s">
        <v>114</v>
      </c>
      <c r="W46" s="106">
        <v>1</v>
      </c>
      <c r="X46" s="100">
        <v>0</v>
      </c>
      <c r="Y46" s="10">
        <v>0</v>
      </c>
      <c r="Z46" s="124">
        <v>75</v>
      </c>
      <c r="AA46" s="124">
        <v>31</v>
      </c>
      <c r="AB46" s="124">
        <v>1</v>
      </c>
      <c r="AC46" s="99">
        <f>200*(Z46+1-AA46)*AB46/Z46</f>
        <v>120</v>
      </c>
      <c r="AD46" s="71">
        <f t="shared" si="9"/>
        <v>120</v>
      </c>
      <c r="AE46" s="72">
        <f t="shared" si="10"/>
        <v>163</v>
      </c>
      <c r="AF46" s="71">
        <f t="shared" si="11"/>
        <v>163</v>
      </c>
    </row>
    <row r="47" spans="1:32" ht="18.75" customHeight="1" x14ac:dyDescent="0.25">
      <c r="A47" s="32">
        <v>44</v>
      </c>
      <c r="B47" s="130" t="s">
        <v>83</v>
      </c>
      <c r="C47" s="130" t="s">
        <v>128</v>
      </c>
      <c r="D47" s="130" t="s">
        <v>11</v>
      </c>
      <c r="E47" s="3" t="s">
        <v>116</v>
      </c>
      <c r="F47" s="106">
        <v>72</v>
      </c>
      <c r="G47" s="106"/>
      <c r="H47" s="105"/>
      <c r="I47" s="100"/>
      <c r="J47" s="10"/>
      <c r="K47" s="100">
        <v>38</v>
      </c>
      <c r="L47" s="100">
        <v>22</v>
      </c>
      <c r="M47" s="99">
        <v>1</v>
      </c>
      <c r="N47" s="129">
        <f>200*(K47+1-L47)*M47/K47</f>
        <v>89.473684210526315</v>
      </c>
      <c r="O47" s="67">
        <v>90</v>
      </c>
      <c r="P47" s="100">
        <v>44</v>
      </c>
      <c r="Q47" s="129" t="s">
        <v>114</v>
      </c>
      <c r="R47" s="100">
        <v>1</v>
      </c>
      <c r="S47" s="100">
        <v>0</v>
      </c>
      <c r="T47" s="10">
        <v>0</v>
      </c>
      <c r="U47" s="106">
        <v>47</v>
      </c>
      <c r="V47" s="106">
        <v>32</v>
      </c>
      <c r="W47" s="106">
        <v>1</v>
      </c>
      <c r="X47" s="100">
        <f>200*(U47+1-V47)*W47/U47</f>
        <v>68.085106382978722</v>
      </c>
      <c r="Y47" s="10">
        <v>69</v>
      </c>
      <c r="Z47" s="124">
        <v>75</v>
      </c>
      <c r="AA47" s="124" t="s">
        <v>114</v>
      </c>
      <c r="AB47" s="124">
        <v>1</v>
      </c>
      <c r="AC47" s="99">
        <v>0</v>
      </c>
      <c r="AD47" s="71">
        <f t="shared" si="9"/>
        <v>0</v>
      </c>
      <c r="AE47" s="72">
        <f t="shared" si="10"/>
        <v>159</v>
      </c>
      <c r="AF47" s="71">
        <f t="shared" si="11"/>
        <v>159</v>
      </c>
    </row>
    <row r="48" spans="1:32" ht="18.75" customHeight="1" x14ac:dyDescent="0.25">
      <c r="A48" s="72">
        <v>45</v>
      </c>
      <c r="B48" s="130" t="s">
        <v>244</v>
      </c>
      <c r="C48" s="3" t="s">
        <v>123</v>
      </c>
      <c r="D48" s="130" t="s">
        <v>11</v>
      </c>
      <c r="E48" s="130" t="s">
        <v>245</v>
      </c>
      <c r="F48" s="106">
        <v>72</v>
      </c>
      <c r="G48" s="65"/>
      <c r="H48" s="105"/>
      <c r="I48" s="100"/>
      <c r="J48" s="67"/>
      <c r="K48" s="100">
        <v>38</v>
      </c>
      <c r="L48" s="129" t="s">
        <v>114</v>
      </c>
      <c r="M48" s="99">
        <v>1</v>
      </c>
      <c r="N48" s="100">
        <v>0</v>
      </c>
      <c r="O48" s="67">
        <v>0</v>
      </c>
      <c r="P48" s="100">
        <v>44</v>
      </c>
      <c r="Q48" s="100">
        <v>32</v>
      </c>
      <c r="R48" s="100">
        <v>1</v>
      </c>
      <c r="S48" s="100">
        <f>200*(P48+1-Q48)*R48/P48</f>
        <v>59.090909090909093</v>
      </c>
      <c r="T48" s="10">
        <v>60</v>
      </c>
      <c r="U48" s="106">
        <v>47</v>
      </c>
      <c r="V48" s="131" t="s">
        <v>114</v>
      </c>
      <c r="W48" s="106">
        <v>1</v>
      </c>
      <c r="X48" s="100">
        <v>0</v>
      </c>
      <c r="Y48" s="10">
        <v>0</v>
      </c>
      <c r="Z48" s="124">
        <v>75</v>
      </c>
      <c r="AA48" s="124">
        <v>40</v>
      </c>
      <c r="AB48" s="124">
        <v>1</v>
      </c>
      <c r="AC48" s="99">
        <f t="shared" ref="AC48:AC62" si="12">200*(Z48+1-AA48)*AB48/Z48</f>
        <v>96</v>
      </c>
      <c r="AD48" s="71">
        <f t="shared" si="9"/>
        <v>96</v>
      </c>
      <c r="AE48" s="72">
        <f t="shared" si="10"/>
        <v>156</v>
      </c>
      <c r="AF48" s="71">
        <f t="shared" si="11"/>
        <v>156</v>
      </c>
    </row>
    <row r="49" spans="1:32" ht="18.75" customHeight="1" x14ac:dyDescent="0.25">
      <c r="A49" s="72">
        <v>46</v>
      </c>
      <c r="B49" s="130" t="s">
        <v>248</v>
      </c>
      <c r="C49" s="130" t="s">
        <v>132</v>
      </c>
      <c r="D49" s="130" t="s">
        <v>11</v>
      </c>
      <c r="E49" s="130" t="s">
        <v>249</v>
      </c>
      <c r="F49" s="106">
        <v>72</v>
      </c>
      <c r="G49" s="65"/>
      <c r="H49" s="105"/>
      <c r="I49" s="100"/>
      <c r="J49" s="67"/>
      <c r="K49" s="100">
        <v>38</v>
      </c>
      <c r="L49" s="129" t="s">
        <v>114</v>
      </c>
      <c r="M49" s="99">
        <v>1</v>
      </c>
      <c r="N49" s="100">
        <v>0</v>
      </c>
      <c r="O49" s="67">
        <v>0</v>
      </c>
      <c r="P49" s="100">
        <v>44</v>
      </c>
      <c r="Q49" s="100">
        <v>29</v>
      </c>
      <c r="R49" s="100">
        <v>1</v>
      </c>
      <c r="S49" s="100">
        <f>200*(P49+1-Q49)*R49/P49</f>
        <v>72.727272727272734</v>
      </c>
      <c r="T49" s="10">
        <v>73</v>
      </c>
      <c r="U49" s="106">
        <v>47</v>
      </c>
      <c r="V49" s="106">
        <v>43</v>
      </c>
      <c r="W49" s="106">
        <v>1</v>
      </c>
      <c r="X49" s="100">
        <f>200*(U49+1-V49)*W49/U49</f>
        <v>21.276595744680851</v>
      </c>
      <c r="Y49" s="10">
        <v>22</v>
      </c>
      <c r="Z49" s="124">
        <v>75</v>
      </c>
      <c r="AA49" s="124">
        <v>63</v>
      </c>
      <c r="AB49" s="124">
        <v>1</v>
      </c>
      <c r="AC49" s="99">
        <f t="shared" si="12"/>
        <v>34.666666666666664</v>
      </c>
      <c r="AD49" s="71">
        <f t="shared" si="9"/>
        <v>35</v>
      </c>
      <c r="AE49" s="72">
        <f t="shared" si="10"/>
        <v>130</v>
      </c>
      <c r="AF49" s="71">
        <f t="shared" si="11"/>
        <v>130</v>
      </c>
    </row>
    <row r="50" spans="1:32" ht="18.75" customHeight="1" x14ac:dyDescent="0.25">
      <c r="A50" s="32">
        <v>47</v>
      </c>
      <c r="B50" s="130" t="s">
        <v>250</v>
      </c>
      <c r="C50" s="130" t="s">
        <v>130</v>
      </c>
      <c r="D50" s="130" t="s">
        <v>14</v>
      </c>
      <c r="E50" s="130" t="s">
        <v>251</v>
      </c>
      <c r="F50" s="106">
        <v>72</v>
      </c>
      <c r="G50" s="65"/>
      <c r="H50" s="105"/>
      <c r="I50" s="100"/>
      <c r="J50" s="67"/>
      <c r="K50" s="100">
        <v>38</v>
      </c>
      <c r="L50" s="129" t="s">
        <v>114</v>
      </c>
      <c r="M50" s="99">
        <v>1</v>
      </c>
      <c r="N50" s="100">
        <v>0</v>
      </c>
      <c r="O50" s="67">
        <v>0</v>
      </c>
      <c r="P50" s="100">
        <v>44</v>
      </c>
      <c r="Q50" s="100">
        <v>38</v>
      </c>
      <c r="R50" s="100">
        <v>1</v>
      </c>
      <c r="S50" s="100">
        <f>200*(P50+1-Q50)*R50/P50</f>
        <v>31.818181818181817</v>
      </c>
      <c r="T50" s="10">
        <v>32</v>
      </c>
      <c r="U50" s="106">
        <v>47</v>
      </c>
      <c r="V50" s="106">
        <v>44</v>
      </c>
      <c r="W50" s="106">
        <v>1</v>
      </c>
      <c r="X50" s="100">
        <f>200*(U50+1-V50)*W50/U50</f>
        <v>17.021276595744681</v>
      </c>
      <c r="Y50" s="10">
        <v>18</v>
      </c>
      <c r="Z50" s="124">
        <v>75</v>
      </c>
      <c r="AA50" s="124">
        <v>56</v>
      </c>
      <c r="AB50" s="124">
        <v>1</v>
      </c>
      <c r="AC50" s="99">
        <f t="shared" si="12"/>
        <v>53.333333333333336</v>
      </c>
      <c r="AD50" s="71">
        <f t="shared" si="9"/>
        <v>54</v>
      </c>
      <c r="AE50" s="72">
        <f t="shared" si="10"/>
        <v>104</v>
      </c>
      <c r="AF50" s="71">
        <f t="shared" si="11"/>
        <v>104</v>
      </c>
    </row>
    <row r="51" spans="1:32" ht="18.75" customHeight="1" x14ac:dyDescent="0.25">
      <c r="A51" s="72">
        <v>48</v>
      </c>
      <c r="B51" s="130" t="s">
        <v>329</v>
      </c>
      <c r="C51" s="3" t="s">
        <v>123</v>
      </c>
      <c r="D51" s="3" t="s">
        <v>11</v>
      </c>
      <c r="E51" s="32" t="s">
        <v>336</v>
      </c>
      <c r="F51" s="106"/>
      <c r="G51" s="65"/>
      <c r="H51" s="105"/>
      <c r="I51" s="100"/>
      <c r="J51" s="67"/>
      <c r="K51" s="100"/>
      <c r="L51" s="129" t="s">
        <v>114</v>
      </c>
      <c r="M51" s="99">
        <v>1</v>
      </c>
      <c r="N51" s="100">
        <v>0</v>
      </c>
      <c r="O51" s="10">
        <v>0</v>
      </c>
      <c r="P51" s="100"/>
      <c r="Q51" s="129" t="s">
        <v>114</v>
      </c>
      <c r="R51" s="100">
        <v>1</v>
      </c>
      <c r="S51" s="100">
        <v>0</v>
      </c>
      <c r="T51" s="10">
        <v>0</v>
      </c>
      <c r="U51" s="106"/>
      <c r="V51" s="131" t="s">
        <v>114</v>
      </c>
      <c r="W51" s="106">
        <v>1</v>
      </c>
      <c r="X51" s="100">
        <v>0</v>
      </c>
      <c r="Y51" s="10">
        <v>0</v>
      </c>
      <c r="Z51" s="124">
        <v>75</v>
      </c>
      <c r="AA51" s="141" t="s">
        <v>330</v>
      </c>
      <c r="AB51" s="124">
        <v>1</v>
      </c>
      <c r="AC51" s="99">
        <f t="shared" si="12"/>
        <v>101.33333333333333</v>
      </c>
      <c r="AD51" s="71">
        <f t="shared" si="9"/>
        <v>102</v>
      </c>
      <c r="AE51" s="72">
        <f t="shared" si="10"/>
        <v>102</v>
      </c>
      <c r="AF51" s="71">
        <f t="shared" si="11"/>
        <v>102</v>
      </c>
    </row>
    <row r="52" spans="1:32" ht="18.75" customHeight="1" x14ac:dyDescent="0.25">
      <c r="A52" s="72">
        <v>49</v>
      </c>
      <c r="B52" s="130" t="s">
        <v>225</v>
      </c>
      <c r="C52" s="3" t="s">
        <v>122</v>
      </c>
      <c r="D52" s="3" t="s">
        <v>14</v>
      </c>
      <c r="E52" s="130" t="s">
        <v>226</v>
      </c>
      <c r="F52" s="106">
        <v>72</v>
      </c>
      <c r="G52" s="65"/>
      <c r="H52" s="105"/>
      <c r="I52" s="100"/>
      <c r="J52" s="67"/>
      <c r="K52" s="100">
        <v>38</v>
      </c>
      <c r="L52" s="100">
        <v>38</v>
      </c>
      <c r="M52" s="99">
        <v>1</v>
      </c>
      <c r="N52" s="129">
        <f>200*(K52+1-L52)*M52/K52</f>
        <v>5.2631578947368425</v>
      </c>
      <c r="O52" s="67">
        <v>6</v>
      </c>
      <c r="P52" s="100">
        <v>44</v>
      </c>
      <c r="Q52" s="129" t="s">
        <v>114</v>
      </c>
      <c r="R52" s="100">
        <v>1</v>
      </c>
      <c r="S52" s="100">
        <v>0</v>
      </c>
      <c r="T52" s="10">
        <v>0</v>
      </c>
      <c r="U52" s="106">
        <v>47</v>
      </c>
      <c r="V52" s="131" t="s">
        <v>114</v>
      </c>
      <c r="W52" s="106">
        <v>1</v>
      </c>
      <c r="X52" s="100">
        <v>0</v>
      </c>
      <c r="Y52" s="10">
        <v>0</v>
      </c>
      <c r="Z52" s="124">
        <v>75</v>
      </c>
      <c r="AA52" s="124">
        <v>41</v>
      </c>
      <c r="AB52" s="124">
        <v>1</v>
      </c>
      <c r="AC52" s="99">
        <f t="shared" si="12"/>
        <v>93.333333333333329</v>
      </c>
      <c r="AD52" s="71">
        <f t="shared" si="9"/>
        <v>94</v>
      </c>
      <c r="AE52" s="72">
        <f t="shared" si="10"/>
        <v>100</v>
      </c>
      <c r="AF52" s="71">
        <f t="shared" si="11"/>
        <v>100</v>
      </c>
    </row>
    <row r="53" spans="1:32" ht="18.75" customHeight="1" x14ac:dyDescent="0.25">
      <c r="A53" s="32">
        <v>50</v>
      </c>
      <c r="B53" s="130" t="s">
        <v>326</v>
      </c>
      <c r="C53" s="3" t="s">
        <v>155</v>
      </c>
      <c r="D53" s="3" t="s">
        <v>11</v>
      </c>
      <c r="E53" s="32" t="s">
        <v>337</v>
      </c>
      <c r="F53" s="106"/>
      <c r="G53" s="65"/>
      <c r="H53" s="105"/>
      <c r="I53" s="100"/>
      <c r="J53" s="67"/>
      <c r="K53" s="100"/>
      <c r="L53" s="129" t="s">
        <v>114</v>
      </c>
      <c r="M53" s="99">
        <v>1</v>
      </c>
      <c r="N53" s="100">
        <v>0</v>
      </c>
      <c r="O53" s="10">
        <v>0</v>
      </c>
      <c r="P53" s="100"/>
      <c r="Q53" s="129" t="s">
        <v>114</v>
      </c>
      <c r="R53" s="100">
        <v>1</v>
      </c>
      <c r="S53" s="100">
        <v>0</v>
      </c>
      <c r="T53" s="10">
        <v>0</v>
      </c>
      <c r="U53" s="106"/>
      <c r="V53" s="131" t="s">
        <v>114</v>
      </c>
      <c r="W53" s="106">
        <v>1</v>
      </c>
      <c r="X53" s="100">
        <v>0</v>
      </c>
      <c r="Y53" s="10">
        <v>0</v>
      </c>
      <c r="Z53" s="124">
        <v>75</v>
      </c>
      <c r="AA53" s="141" t="s">
        <v>325</v>
      </c>
      <c r="AB53" s="124">
        <v>1</v>
      </c>
      <c r="AC53" s="99">
        <f t="shared" si="12"/>
        <v>90.666666666666671</v>
      </c>
      <c r="AD53" s="71">
        <f t="shared" si="9"/>
        <v>91</v>
      </c>
      <c r="AE53" s="72">
        <f t="shared" si="10"/>
        <v>91</v>
      </c>
      <c r="AF53" s="71">
        <f t="shared" si="11"/>
        <v>91</v>
      </c>
    </row>
    <row r="54" spans="1:32" ht="21.75" customHeight="1" x14ac:dyDescent="0.25">
      <c r="A54" s="72">
        <v>51</v>
      </c>
      <c r="B54" s="130" t="s">
        <v>278</v>
      </c>
      <c r="C54" s="130" t="s">
        <v>126</v>
      </c>
      <c r="D54" s="130" t="s">
        <v>11</v>
      </c>
      <c r="E54" s="130" t="s">
        <v>279</v>
      </c>
      <c r="F54" s="106">
        <v>72</v>
      </c>
      <c r="G54" s="65"/>
      <c r="H54" s="105"/>
      <c r="I54" s="100"/>
      <c r="J54" s="67"/>
      <c r="K54" s="100">
        <v>38</v>
      </c>
      <c r="L54" s="129" t="s">
        <v>114</v>
      </c>
      <c r="M54" s="99">
        <v>1</v>
      </c>
      <c r="N54" s="100">
        <v>0</v>
      </c>
      <c r="O54" s="67">
        <v>0</v>
      </c>
      <c r="P54" s="100">
        <v>44</v>
      </c>
      <c r="Q54" s="129" t="s">
        <v>114</v>
      </c>
      <c r="R54" s="100">
        <v>1</v>
      </c>
      <c r="S54" s="100">
        <v>0</v>
      </c>
      <c r="T54" s="10">
        <v>0</v>
      </c>
      <c r="U54" s="106">
        <v>47</v>
      </c>
      <c r="V54" s="106">
        <v>46</v>
      </c>
      <c r="W54" s="106">
        <v>1</v>
      </c>
      <c r="X54" s="100">
        <f>200*(U54+1-V54)*W54/U54</f>
        <v>8.5106382978723403</v>
      </c>
      <c r="Y54" s="10">
        <v>9</v>
      </c>
      <c r="Z54" s="124">
        <v>75</v>
      </c>
      <c r="AA54" s="124">
        <v>47</v>
      </c>
      <c r="AB54" s="124">
        <v>1</v>
      </c>
      <c r="AC54" s="99">
        <f t="shared" si="12"/>
        <v>77.333333333333329</v>
      </c>
      <c r="AD54" s="71">
        <f t="shared" si="9"/>
        <v>78</v>
      </c>
      <c r="AE54" s="72">
        <f t="shared" si="10"/>
        <v>87</v>
      </c>
      <c r="AF54" s="71">
        <f t="shared" si="11"/>
        <v>87</v>
      </c>
    </row>
    <row r="55" spans="1:32" ht="21.75" customHeight="1" x14ac:dyDescent="0.25">
      <c r="A55" s="72">
        <v>52</v>
      </c>
      <c r="B55" s="130" t="s">
        <v>327</v>
      </c>
      <c r="C55" s="3" t="s">
        <v>122</v>
      </c>
      <c r="D55" s="3" t="s">
        <v>11</v>
      </c>
      <c r="E55" s="32" t="s">
        <v>334</v>
      </c>
      <c r="F55" s="106"/>
      <c r="G55" s="65"/>
      <c r="H55" s="105"/>
      <c r="I55" s="100"/>
      <c r="J55" s="67"/>
      <c r="K55" s="100"/>
      <c r="L55" s="129" t="s">
        <v>114</v>
      </c>
      <c r="M55" s="99">
        <v>1</v>
      </c>
      <c r="N55" s="100">
        <v>0</v>
      </c>
      <c r="O55" s="10">
        <v>0</v>
      </c>
      <c r="P55" s="100"/>
      <c r="Q55" s="129" t="s">
        <v>114</v>
      </c>
      <c r="R55" s="100">
        <v>1</v>
      </c>
      <c r="S55" s="100">
        <v>0</v>
      </c>
      <c r="T55" s="10">
        <v>0</v>
      </c>
      <c r="U55" s="106"/>
      <c r="V55" s="131" t="s">
        <v>114</v>
      </c>
      <c r="W55" s="106">
        <v>1</v>
      </c>
      <c r="X55" s="100">
        <v>0</v>
      </c>
      <c r="Y55" s="10">
        <v>0</v>
      </c>
      <c r="Z55" s="124">
        <v>75</v>
      </c>
      <c r="AA55" s="141" t="s">
        <v>324</v>
      </c>
      <c r="AB55" s="124">
        <v>1</v>
      </c>
      <c r="AC55" s="99">
        <f t="shared" si="12"/>
        <v>85.333333333333329</v>
      </c>
      <c r="AD55" s="71">
        <f t="shared" si="9"/>
        <v>86</v>
      </c>
      <c r="AE55" s="72">
        <f t="shared" si="10"/>
        <v>86</v>
      </c>
      <c r="AF55" s="71">
        <f t="shared" si="11"/>
        <v>86</v>
      </c>
    </row>
    <row r="56" spans="1:32" ht="21.75" customHeight="1" x14ac:dyDescent="0.25">
      <c r="A56" s="32">
        <v>53</v>
      </c>
      <c r="B56" s="130" t="s">
        <v>328</v>
      </c>
      <c r="C56" s="3" t="s">
        <v>132</v>
      </c>
      <c r="D56" s="3" t="s">
        <v>14</v>
      </c>
      <c r="E56" s="32" t="s">
        <v>338</v>
      </c>
      <c r="F56" s="106"/>
      <c r="G56" s="65"/>
      <c r="H56" s="105"/>
      <c r="I56" s="100"/>
      <c r="J56" s="67"/>
      <c r="K56" s="100"/>
      <c r="L56" s="129" t="s">
        <v>114</v>
      </c>
      <c r="M56" s="99">
        <v>1</v>
      </c>
      <c r="N56" s="100">
        <v>0</v>
      </c>
      <c r="O56" s="10">
        <v>0</v>
      </c>
      <c r="P56" s="100"/>
      <c r="Q56" s="129" t="s">
        <v>114</v>
      </c>
      <c r="R56" s="100">
        <v>1</v>
      </c>
      <c r="S56" s="100">
        <v>0</v>
      </c>
      <c r="T56" s="10">
        <v>0</v>
      </c>
      <c r="U56" s="106"/>
      <c r="V56" s="131" t="s">
        <v>114</v>
      </c>
      <c r="W56" s="106">
        <v>1</v>
      </c>
      <c r="X56" s="100">
        <v>0</v>
      </c>
      <c r="Y56" s="10">
        <v>0</v>
      </c>
      <c r="Z56" s="124">
        <v>75</v>
      </c>
      <c r="AA56" s="141" t="s">
        <v>323</v>
      </c>
      <c r="AB56" s="124">
        <v>1</v>
      </c>
      <c r="AC56" s="99">
        <f t="shared" si="12"/>
        <v>82.666666666666671</v>
      </c>
      <c r="AD56" s="71">
        <f t="shared" si="9"/>
        <v>83</v>
      </c>
      <c r="AE56" s="72">
        <f t="shared" si="10"/>
        <v>83</v>
      </c>
      <c r="AF56" s="71">
        <f t="shared" si="11"/>
        <v>83</v>
      </c>
    </row>
    <row r="57" spans="1:32" ht="21.75" customHeight="1" x14ac:dyDescent="0.25">
      <c r="A57" s="72">
        <v>54</v>
      </c>
      <c r="B57" s="130" t="s">
        <v>319</v>
      </c>
      <c r="C57" s="130" t="s">
        <v>127</v>
      </c>
      <c r="D57" s="130" t="s">
        <v>11</v>
      </c>
      <c r="E57" s="32" t="s">
        <v>339</v>
      </c>
      <c r="F57" s="106"/>
      <c r="G57" s="65"/>
      <c r="H57" s="105"/>
      <c r="I57" s="100"/>
      <c r="J57" s="67"/>
      <c r="K57" s="100"/>
      <c r="L57" s="129" t="s">
        <v>114</v>
      </c>
      <c r="M57" s="99">
        <v>1</v>
      </c>
      <c r="N57" s="100">
        <v>0</v>
      </c>
      <c r="O57" s="10">
        <v>0</v>
      </c>
      <c r="P57" s="100"/>
      <c r="Q57" s="129" t="s">
        <v>114</v>
      </c>
      <c r="R57" s="100">
        <v>1</v>
      </c>
      <c r="S57" s="100">
        <v>0</v>
      </c>
      <c r="T57" s="10">
        <v>0</v>
      </c>
      <c r="U57" s="106"/>
      <c r="V57" s="131" t="s">
        <v>114</v>
      </c>
      <c r="W57" s="106">
        <v>1</v>
      </c>
      <c r="X57" s="100">
        <v>0</v>
      </c>
      <c r="Y57" s="10">
        <v>0</v>
      </c>
      <c r="Z57" s="124">
        <v>75</v>
      </c>
      <c r="AA57" s="141" t="s">
        <v>318</v>
      </c>
      <c r="AB57" s="124">
        <v>1</v>
      </c>
      <c r="AC57" s="99">
        <f t="shared" si="12"/>
        <v>74.666666666666671</v>
      </c>
      <c r="AD57" s="71">
        <f t="shared" si="9"/>
        <v>75</v>
      </c>
      <c r="AE57" s="72">
        <f t="shared" si="10"/>
        <v>75</v>
      </c>
      <c r="AF57" s="71">
        <f t="shared" si="11"/>
        <v>75</v>
      </c>
    </row>
    <row r="58" spans="1:32" ht="21.75" customHeight="1" x14ac:dyDescent="0.25">
      <c r="A58" s="72">
        <v>55</v>
      </c>
      <c r="B58" s="130" t="s">
        <v>246</v>
      </c>
      <c r="C58" s="130" t="s">
        <v>133</v>
      </c>
      <c r="D58" s="130" t="s">
        <v>14</v>
      </c>
      <c r="E58" s="130" t="s">
        <v>247</v>
      </c>
      <c r="F58" s="106">
        <v>72</v>
      </c>
      <c r="G58" s="65"/>
      <c r="H58" s="105"/>
      <c r="I58" s="100"/>
      <c r="J58" s="67"/>
      <c r="K58" s="100">
        <v>38</v>
      </c>
      <c r="L58" s="129" t="s">
        <v>114</v>
      </c>
      <c r="M58" s="99">
        <v>1</v>
      </c>
      <c r="N58" s="100">
        <v>0</v>
      </c>
      <c r="O58" s="67">
        <v>0</v>
      </c>
      <c r="P58" s="100">
        <v>44</v>
      </c>
      <c r="Q58" s="100">
        <v>36</v>
      </c>
      <c r="R58" s="100">
        <v>1</v>
      </c>
      <c r="S58" s="100">
        <f>200*(P58+1-Q58)*R58/P58</f>
        <v>40.909090909090907</v>
      </c>
      <c r="T58" s="10">
        <v>41</v>
      </c>
      <c r="U58" s="106">
        <v>47</v>
      </c>
      <c r="V58" s="131" t="s">
        <v>114</v>
      </c>
      <c r="W58" s="106">
        <v>1</v>
      </c>
      <c r="X58" s="100">
        <v>0</v>
      </c>
      <c r="Y58" s="10">
        <v>0</v>
      </c>
      <c r="Z58" s="124">
        <v>75</v>
      </c>
      <c r="AA58" s="124">
        <v>64</v>
      </c>
      <c r="AB58" s="124">
        <v>1</v>
      </c>
      <c r="AC58" s="99">
        <f t="shared" si="12"/>
        <v>32</v>
      </c>
      <c r="AD58" s="71">
        <f t="shared" si="9"/>
        <v>32</v>
      </c>
      <c r="AE58" s="72">
        <f t="shared" si="10"/>
        <v>73</v>
      </c>
      <c r="AF58" s="71">
        <f t="shared" si="11"/>
        <v>73</v>
      </c>
    </row>
    <row r="59" spans="1:32" ht="21.75" customHeight="1" x14ac:dyDescent="0.25">
      <c r="A59" s="32">
        <v>56</v>
      </c>
      <c r="B59" s="130" t="s">
        <v>320</v>
      </c>
      <c r="C59" s="130" t="s">
        <v>123</v>
      </c>
      <c r="D59" s="130" t="s">
        <v>11</v>
      </c>
      <c r="E59" s="32" t="s">
        <v>340</v>
      </c>
      <c r="F59" s="106"/>
      <c r="G59" s="65"/>
      <c r="H59" s="105"/>
      <c r="I59" s="100"/>
      <c r="J59" s="67"/>
      <c r="K59" s="100"/>
      <c r="L59" s="129" t="s">
        <v>114</v>
      </c>
      <c r="M59" s="99">
        <v>1</v>
      </c>
      <c r="N59" s="100">
        <v>0</v>
      </c>
      <c r="O59" s="10">
        <v>0</v>
      </c>
      <c r="P59" s="100"/>
      <c r="Q59" s="129" t="s">
        <v>114</v>
      </c>
      <c r="R59" s="100">
        <v>1</v>
      </c>
      <c r="S59" s="100">
        <v>0</v>
      </c>
      <c r="T59" s="10">
        <v>0</v>
      </c>
      <c r="U59" s="106"/>
      <c r="V59" s="131" t="s">
        <v>114</v>
      </c>
      <c r="W59" s="106">
        <v>1</v>
      </c>
      <c r="X59" s="100">
        <v>0</v>
      </c>
      <c r="Y59" s="10">
        <v>0</v>
      </c>
      <c r="Z59" s="124">
        <v>75</v>
      </c>
      <c r="AA59" s="141" t="s">
        <v>317</v>
      </c>
      <c r="AB59" s="124">
        <v>1</v>
      </c>
      <c r="AC59" s="99">
        <f t="shared" si="12"/>
        <v>72</v>
      </c>
      <c r="AD59" s="71">
        <f t="shared" si="9"/>
        <v>72</v>
      </c>
      <c r="AE59" s="72">
        <f t="shared" si="10"/>
        <v>72</v>
      </c>
      <c r="AF59" s="71">
        <f t="shared" si="11"/>
        <v>72</v>
      </c>
    </row>
    <row r="60" spans="1:32" ht="21.75" customHeight="1" x14ac:dyDescent="0.25">
      <c r="A60" s="72">
        <v>57</v>
      </c>
      <c r="B60" s="130" t="s">
        <v>321</v>
      </c>
      <c r="C60" s="130" t="s">
        <v>296</v>
      </c>
      <c r="D60" s="130" t="s">
        <v>11</v>
      </c>
      <c r="E60" s="32" t="s">
        <v>341</v>
      </c>
      <c r="F60" s="106"/>
      <c r="G60" s="65"/>
      <c r="H60" s="105"/>
      <c r="I60" s="100"/>
      <c r="J60" s="67"/>
      <c r="K60" s="100"/>
      <c r="L60" s="129" t="s">
        <v>114</v>
      </c>
      <c r="M60" s="99">
        <v>1</v>
      </c>
      <c r="N60" s="100">
        <v>0</v>
      </c>
      <c r="O60" s="10">
        <v>0</v>
      </c>
      <c r="P60" s="100"/>
      <c r="Q60" s="129" t="s">
        <v>114</v>
      </c>
      <c r="R60" s="100">
        <v>1</v>
      </c>
      <c r="S60" s="100">
        <v>0</v>
      </c>
      <c r="T60" s="10">
        <v>0</v>
      </c>
      <c r="U60" s="106"/>
      <c r="V60" s="131" t="s">
        <v>114</v>
      </c>
      <c r="W60" s="106">
        <v>1</v>
      </c>
      <c r="X60" s="100">
        <v>0</v>
      </c>
      <c r="Y60" s="10">
        <v>0</v>
      </c>
      <c r="Z60" s="124">
        <v>75</v>
      </c>
      <c r="AA60" s="141" t="s">
        <v>316</v>
      </c>
      <c r="AB60" s="124">
        <v>1</v>
      </c>
      <c r="AC60" s="99">
        <f t="shared" si="12"/>
        <v>69.333333333333329</v>
      </c>
      <c r="AD60" s="71">
        <f t="shared" si="9"/>
        <v>70</v>
      </c>
      <c r="AE60" s="72">
        <f t="shared" si="10"/>
        <v>70</v>
      </c>
      <c r="AF60" s="71">
        <f t="shared" si="11"/>
        <v>70</v>
      </c>
    </row>
    <row r="61" spans="1:32" ht="24" customHeight="1" x14ac:dyDescent="0.25">
      <c r="A61" s="72">
        <v>58</v>
      </c>
      <c r="B61" s="130" t="s">
        <v>322</v>
      </c>
      <c r="C61" s="130" t="s">
        <v>126</v>
      </c>
      <c r="D61" s="130" t="s">
        <v>11</v>
      </c>
      <c r="E61" s="32" t="s">
        <v>342</v>
      </c>
      <c r="F61" s="106"/>
      <c r="G61" s="65"/>
      <c r="H61" s="105"/>
      <c r="I61" s="100"/>
      <c r="J61" s="67"/>
      <c r="K61" s="100"/>
      <c r="L61" s="129" t="s">
        <v>114</v>
      </c>
      <c r="M61" s="99">
        <v>1</v>
      </c>
      <c r="N61" s="100">
        <v>0</v>
      </c>
      <c r="O61" s="10">
        <v>0</v>
      </c>
      <c r="P61" s="100"/>
      <c r="Q61" s="129" t="s">
        <v>114</v>
      </c>
      <c r="R61" s="100">
        <v>1</v>
      </c>
      <c r="S61" s="100">
        <v>0</v>
      </c>
      <c r="T61" s="10">
        <v>0</v>
      </c>
      <c r="U61" s="106"/>
      <c r="V61" s="131" t="s">
        <v>114</v>
      </c>
      <c r="W61" s="106">
        <v>1</v>
      </c>
      <c r="X61" s="100">
        <v>0</v>
      </c>
      <c r="Y61" s="10">
        <v>0</v>
      </c>
      <c r="Z61" s="124">
        <v>75</v>
      </c>
      <c r="AA61" s="141" t="s">
        <v>315</v>
      </c>
      <c r="AB61" s="124">
        <v>1</v>
      </c>
      <c r="AC61" s="99">
        <f t="shared" si="12"/>
        <v>66.666666666666671</v>
      </c>
      <c r="AD61" s="71">
        <f t="shared" si="9"/>
        <v>67</v>
      </c>
      <c r="AE61" s="72">
        <f t="shared" si="10"/>
        <v>67</v>
      </c>
      <c r="AF61" s="71">
        <f t="shared" si="11"/>
        <v>67</v>
      </c>
    </row>
    <row r="62" spans="1:32" ht="24" customHeight="1" x14ac:dyDescent="0.25">
      <c r="A62" s="32">
        <v>59</v>
      </c>
      <c r="B62" s="130" t="s">
        <v>254</v>
      </c>
      <c r="C62" s="130" t="s">
        <v>128</v>
      </c>
      <c r="D62" s="130" t="s">
        <v>14</v>
      </c>
      <c r="E62" s="130" t="s">
        <v>255</v>
      </c>
      <c r="F62" s="106">
        <v>72</v>
      </c>
      <c r="G62" s="65"/>
      <c r="H62" s="105"/>
      <c r="I62" s="100"/>
      <c r="J62" s="67"/>
      <c r="K62" s="100">
        <v>38</v>
      </c>
      <c r="L62" s="129" t="s">
        <v>114</v>
      </c>
      <c r="M62" s="99">
        <v>1</v>
      </c>
      <c r="N62" s="100">
        <v>0</v>
      </c>
      <c r="O62" s="67">
        <v>0</v>
      </c>
      <c r="P62" s="100">
        <v>44</v>
      </c>
      <c r="Q62" s="100">
        <v>42</v>
      </c>
      <c r="R62" s="100">
        <v>1</v>
      </c>
      <c r="S62" s="100">
        <f>200*(P62+1-Q62)*R62/P62</f>
        <v>13.636363636363637</v>
      </c>
      <c r="T62" s="10">
        <v>14</v>
      </c>
      <c r="U62" s="106">
        <v>47</v>
      </c>
      <c r="V62" s="131" t="s">
        <v>114</v>
      </c>
      <c r="W62" s="106">
        <v>1</v>
      </c>
      <c r="X62" s="100">
        <v>0</v>
      </c>
      <c r="Y62" s="10">
        <v>0</v>
      </c>
      <c r="Z62" s="124">
        <v>75</v>
      </c>
      <c r="AA62" s="124">
        <v>57</v>
      </c>
      <c r="AB62" s="124">
        <v>1</v>
      </c>
      <c r="AC62" s="99">
        <f t="shared" si="12"/>
        <v>50.666666666666664</v>
      </c>
      <c r="AD62" s="71">
        <f t="shared" si="9"/>
        <v>51</v>
      </c>
      <c r="AE62" s="72">
        <f t="shared" si="10"/>
        <v>65</v>
      </c>
      <c r="AF62" s="71">
        <f t="shared" si="11"/>
        <v>65</v>
      </c>
    </row>
    <row r="63" spans="1:32" ht="24" customHeight="1" x14ac:dyDescent="0.25">
      <c r="A63" s="72">
        <v>60</v>
      </c>
      <c r="B63" s="130" t="s">
        <v>242</v>
      </c>
      <c r="C63" s="3" t="s">
        <v>124</v>
      </c>
      <c r="D63" s="130" t="s">
        <v>11</v>
      </c>
      <c r="E63" s="130" t="s">
        <v>243</v>
      </c>
      <c r="F63" s="106">
        <v>72</v>
      </c>
      <c r="G63" s="65"/>
      <c r="H63" s="105"/>
      <c r="I63" s="100"/>
      <c r="J63" s="67"/>
      <c r="K63" s="100">
        <v>38</v>
      </c>
      <c r="L63" s="129" t="s">
        <v>114</v>
      </c>
      <c r="M63" s="99">
        <v>1</v>
      </c>
      <c r="N63" s="100">
        <v>0</v>
      </c>
      <c r="O63" s="67">
        <v>0</v>
      </c>
      <c r="P63" s="100">
        <v>44</v>
      </c>
      <c r="Q63" s="100">
        <v>31</v>
      </c>
      <c r="R63" s="100">
        <v>1</v>
      </c>
      <c r="S63" s="100">
        <f>200*(P63+1-Q63)*R63/P63</f>
        <v>63.636363636363633</v>
      </c>
      <c r="T63" s="10">
        <v>64</v>
      </c>
      <c r="U63" s="106">
        <v>47</v>
      </c>
      <c r="V63" s="131" t="s">
        <v>114</v>
      </c>
      <c r="W63" s="106">
        <v>1</v>
      </c>
      <c r="X63" s="100">
        <v>0</v>
      </c>
      <c r="Y63" s="10">
        <v>0</v>
      </c>
      <c r="Z63" s="124">
        <v>75</v>
      </c>
      <c r="AA63" s="124" t="s">
        <v>114</v>
      </c>
      <c r="AB63" s="124">
        <v>1</v>
      </c>
      <c r="AC63" s="99">
        <v>0</v>
      </c>
      <c r="AD63" s="71">
        <f t="shared" si="9"/>
        <v>0</v>
      </c>
      <c r="AE63" s="72">
        <f t="shared" si="10"/>
        <v>64</v>
      </c>
      <c r="AF63" s="71">
        <f t="shared" si="11"/>
        <v>64</v>
      </c>
    </row>
    <row r="64" spans="1:32" ht="21" customHeight="1" x14ac:dyDescent="0.25">
      <c r="A64" s="72">
        <v>61</v>
      </c>
      <c r="B64" s="130" t="s">
        <v>312</v>
      </c>
      <c r="C64" s="3" t="s">
        <v>123</v>
      </c>
      <c r="D64" s="3" t="s">
        <v>11</v>
      </c>
      <c r="E64" s="32" t="s">
        <v>343</v>
      </c>
      <c r="F64" s="106"/>
      <c r="G64" s="65"/>
      <c r="H64" s="105"/>
      <c r="I64" s="100"/>
      <c r="J64" s="67"/>
      <c r="K64" s="100"/>
      <c r="L64" s="129" t="s">
        <v>114</v>
      </c>
      <c r="M64" s="99">
        <v>1</v>
      </c>
      <c r="N64" s="100">
        <v>0</v>
      </c>
      <c r="O64" s="10">
        <v>0</v>
      </c>
      <c r="P64" s="100"/>
      <c r="Q64" s="129" t="s">
        <v>114</v>
      </c>
      <c r="R64" s="100">
        <v>1</v>
      </c>
      <c r="S64" s="100">
        <v>0</v>
      </c>
      <c r="T64" s="10">
        <v>0</v>
      </c>
      <c r="U64" s="106"/>
      <c r="V64" s="131" t="s">
        <v>114</v>
      </c>
      <c r="W64" s="106">
        <v>1</v>
      </c>
      <c r="X64" s="100">
        <v>0</v>
      </c>
      <c r="Y64" s="10">
        <v>0</v>
      </c>
      <c r="Z64" s="124">
        <v>75</v>
      </c>
      <c r="AA64" s="141" t="s">
        <v>314</v>
      </c>
      <c r="AB64" s="124">
        <v>1</v>
      </c>
      <c r="AC64" s="99">
        <f>200*(Z64+1-AA64)*AB64/Z64</f>
        <v>61.333333333333336</v>
      </c>
      <c r="AD64" s="71">
        <f t="shared" si="9"/>
        <v>62</v>
      </c>
      <c r="AE64" s="72">
        <f t="shared" si="10"/>
        <v>62</v>
      </c>
      <c r="AF64" s="71">
        <f t="shared" si="11"/>
        <v>62</v>
      </c>
    </row>
    <row r="65" spans="1:32" ht="21" customHeight="1" x14ac:dyDescent="0.25">
      <c r="A65" s="72">
        <v>62</v>
      </c>
      <c r="B65" s="132" t="s">
        <v>313</v>
      </c>
      <c r="C65" s="133" t="s">
        <v>132</v>
      </c>
      <c r="D65" s="133" t="s">
        <v>14</v>
      </c>
      <c r="E65" s="32" t="s">
        <v>344</v>
      </c>
      <c r="F65" s="120"/>
      <c r="G65" s="121"/>
      <c r="H65" s="120"/>
      <c r="I65" s="122"/>
      <c r="J65" s="123"/>
      <c r="K65" s="122"/>
      <c r="L65" s="129" t="s">
        <v>114</v>
      </c>
      <c r="M65" s="100">
        <v>1</v>
      </c>
      <c r="N65" s="100">
        <v>0</v>
      </c>
      <c r="O65" s="10">
        <v>0</v>
      </c>
      <c r="P65" s="122"/>
      <c r="Q65" s="129" t="s">
        <v>114</v>
      </c>
      <c r="R65" s="100">
        <v>1</v>
      </c>
      <c r="S65" s="100">
        <v>0</v>
      </c>
      <c r="T65" s="10">
        <v>0</v>
      </c>
      <c r="U65" s="120"/>
      <c r="V65" s="131" t="s">
        <v>114</v>
      </c>
      <c r="W65" s="106">
        <v>1</v>
      </c>
      <c r="X65" s="100">
        <v>0</v>
      </c>
      <c r="Y65" s="10">
        <v>0</v>
      </c>
      <c r="Z65" s="124">
        <v>75</v>
      </c>
      <c r="AA65" s="125" t="s">
        <v>311</v>
      </c>
      <c r="AB65" s="124">
        <v>1</v>
      </c>
      <c r="AC65" s="99">
        <f>200*(Z65+1-AA65)*AB65/Z65</f>
        <v>58.666666666666664</v>
      </c>
      <c r="AD65" s="71">
        <f t="shared" si="9"/>
        <v>59</v>
      </c>
      <c r="AE65" s="72">
        <f t="shared" si="10"/>
        <v>59</v>
      </c>
      <c r="AF65" s="71">
        <f t="shared" si="11"/>
        <v>59</v>
      </c>
    </row>
    <row r="66" spans="1:32" ht="21" customHeight="1" x14ac:dyDescent="0.25">
      <c r="A66" s="72">
        <v>63</v>
      </c>
      <c r="B66" s="18" t="s">
        <v>310</v>
      </c>
      <c r="C66" s="18" t="s">
        <v>128</v>
      </c>
      <c r="D66" s="18" t="s">
        <v>14</v>
      </c>
      <c r="E66" s="32" t="s">
        <v>228</v>
      </c>
      <c r="I66" s="66"/>
      <c r="K66" s="66"/>
      <c r="L66" s="129" t="s">
        <v>114</v>
      </c>
      <c r="M66" s="100">
        <v>1</v>
      </c>
      <c r="N66" s="100">
        <v>0</v>
      </c>
      <c r="O66" s="10">
        <v>0</v>
      </c>
      <c r="P66" s="125"/>
      <c r="Q66" s="129" t="s">
        <v>114</v>
      </c>
      <c r="R66" s="100">
        <v>1</v>
      </c>
      <c r="S66" s="100">
        <v>0</v>
      </c>
      <c r="T66" s="10">
        <v>0</v>
      </c>
      <c r="U66" s="134"/>
      <c r="V66" s="131" t="s">
        <v>114</v>
      </c>
      <c r="W66" s="106">
        <v>1</v>
      </c>
      <c r="X66" s="100">
        <v>0</v>
      </c>
      <c r="Y66" s="10">
        <v>0</v>
      </c>
      <c r="Z66" s="124">
        <v>75</v>
      </c>
      <c r="AA66" s="126">
        <v>55</v>
      </c>
      <c r="AB66" s="124">
        <v>1</v>
      </c>
      <c r="AC66" s="99">
        <f>200*(Z66+1-AA66)*AB66/Z66</f>
        <v>56</v>
      </c>
      <c r="AD66" s="71">
        <f t="shared" si="9"/>
        <v>56</v>
      </c>
      <c r="AE66" s="72">
        <f t="shared" si="10"/>
        <v>56</v>
      </c>
      <c r="AF66" s="71">
        <f t="shared" si="11"/>
        <v>56</v>
      </c>
    </row>
    <row r="67" spans="1:32" ht="21" customHeight="1" x14ac:dyDescent="0.25">
      <c r="A67" s="72">
        <v>64</v>
      </c>
      <c r="B67" s="133" t="s">
        <v>169</v>
      </c>
      <c r="C67" s="133" t="s">
        <v>123</v>
      </c>
      <c r="D67" s="133" t="s">
        <v>11</v>
      </c>
      <c r="E67" s="3" t="s">
        <v>178</v>
      </c>
      <c r="F67" s="120">
        <v>72</v>
      </c>
      <c r="G67" s="69"/>
      <c r="H67" s="120"/>
      <c r="I67" s="122"/>
      <c r="J67" s="140"/>
      <c r="K67" s="122">
        <v>38</v>
      </c>
      <c r="L67" s="100">
        <v>29</v>
      </c>
      <c r="M67" s="100">
        <v>1</v>
      </c>
      <c r="N67" s="129">
        <f>200*(K67+1-L67)*M67/K67</f>
        <v>52.631578947368418</v>
      </c>
      <c r="O67" s="67">
        <v>53</v>
      </c>
      <c r="P67" s="122">
        <v>44</v>
      </c>
      <c r="Q67" s="129" t="s">
        <v>114</v>
      </c>
      <c r="R67" s="100">
        <v>1</v>
      </c>
      <c r="S67" s="100">
        <v>0</v>
      </c>
      <c r="T67" s="10">
        <v>0</v>
      </c>
      <c r="U67" s="120">
        <v>47</v>
      </c>
      <c r="V67" s="131" t="s">
        <v>114</v>
      </c>
      <c r="W67" s="106">
        <v>1</v>
      </c>
      <c r="X67" s="100">
        <v>0</v>
      </c>
      <c r="Y67" s="10">
        <v>0</v>
      </c>
      <c r="Z67" s="124">
        <v>75</v>
      </c>
      <c r="AA67" s="142" t="s">
        <v>114</v>
      </c>
      <c r="AB67" s="124">
        <v>1</v>
      </c>
      <c r="AC67" s="99">
        <v>0</v>
      </c>
      <c r="AD67" s="71">
        <f t="shared" si="9"/>
        <v>0</v>
      </c>
      <c r="AE67" s="72">
        <f t="shared" si="10"/>
        <v>53</v>
      </c>
      <c r="AF67" s="71">
        <f t="shared" si="11"/>
        <v>53</v>
      </c>
    </row>
    <row r="68" spans="1:32" ht="21" customHeight="1" x14ac:dyDescent="0.25">
      <c r="A68" s="72">
        <v>65</v>
      </c>
      <c r="B68" s="132" t="s">
        <v>309</v>
      </c>
      <c r="C68" s="132" t="s">
        <v>126</v>
      </c>
      <c r="D68" s="132" t="s">
        <v>11</v>
      </c>
      <c r="E68" s="32" t="s">
        <v>345</v>
      </c>
      <c r="I68" s="66"/>
      <c r="K68" s="66"/>
      <c r="L68" s="129" t="s">
        <v>114</v>
      </c>
      <c r="M68" s="100">
        <v>1</v>
      </c>
      <c r="N68" s="100">
        <v>0</v>
      </c>
      <c r="O68" s="10">
        <v>0</v>
      </c>
      <c r="P68" s="125"/>
      <c r="Q68" s="129" t="s">
        <v>114</v>
      </c>
      <c r="R68" s="100">
        <v>1</v>
      </c>
      <c r="S68" s="100">
        <v>0</v>
      </c>
      <c r="T68" s="10">
        <v>0</v>
      </c>
      <c r="U68" s="134"/>
      <c r="V68" s="131" t="s">
        <v>114</v>
      </c>
      <c r="W68" s="106">
        <v>1</v>
      </c>
      <c r="X68" s="100">
        <v>0</v>
      </c>
      <c r="Y68" s="10">
        <v>0</v>
      </c>
      <c r="Z68" s="124">
        <v>75</v>
      </c>
      <c r="AA68" s="126">
        <v>58</v>
      </c>
      <c r="AB68" s="124">
        <v>1</v>
      </c>
      <c r="AC68" s="99">
        <f>200*(Z68+1-AA68)*AB68/Z68</f>
        <v>48</v>
      </c>
      <c r="AD68" s="71">
        <f t="shared" ref="AD68:AD99" si="13">ROUNDUP(AC68,0)</f>
        <v>48</v>
      </c>
      <c r="AE68" s="72">
        <f t="shared" ref="AE68:AE99" si="14">SUM(O68,T68,Y68,AD68)</f>
        <v>48</v>
      </c>
      <c r="AF68" s="71">
        <f t="shared" ref="AF68:AF99" si="15">AE68-MIN(T68, Y68, O68)</f>
        <v>48</v>
      </c>
    </row>
    <row r="69" spans="1:32" ht="21" customHeight="1" x14ac:dyDescent="0.25">
      <c r="A69" s="72">
        <v>66</v>
      </c>
      <c r="B69" s="132" t="s">
        <v>86</v>
      </c>
      <c r="C69" s="132" t="s">
        <v>128</v>
      </c>
      <c r="D69" s="132" t="s">
        <v>11</v>
      </c>
      <c r="E69" s="3" t="s">
        <v>118</v>
      </c>
      <c r="F69" s="120">
        <v>72</v>
      </c>
      <c r="G69" s="120"/>
      <c r="H69" s="120"/>
      <c r="I69" s="122"/>
      <c r="J69" s="140"/>
      <c r="K69" s="122">
        <v>38</v>
      </c>
      <c r="L69" s="100">
        <v>36</v>
      </c>
      <c r="M69" s="100">
        <v>1</v>
      </c>
      <c r="N69" s="129">
        <f>200*(K69+1-L69)*M69/K69</f>
        <v>15.789473684210526</v>
      </c>
      <c r="O69" s="67">
        <v>16</v>
      </c>
      <c r="P69" s="122">
        <v>44</v>
      </c>
      <c r="Q69" s="129" t="s">
        <v>114</v>
      </c>
      <c r="R69" s="100">
        <v>1</v>
      </c>
      <c r="S69" s="100">
        <v>0</v>
      </c>
      <c r="T69" s="10">
        <v>0</v>
      </c>
      <c r="U69" s="120">
        <v>47</v>
      </c>
      <c r="V69" s="106">
        <v>41</v>
      </c>
      <c r="W69" s="106">
        <v>1</v>
      </c>
      <c r="X69" s="100">
        <f>200*(U69+1-V69)*W69/U69</f>
        <v>29.787234042553191</v>
      </c>
      <c r="Y69" s="10">
        <v>30</v>
      </c>
      <c r="Z69" s="124">
        <v>75</v>
      </c>
      <c r="AA69" s="142" t="s">
        <v>114</v>
      </c>
      <c r="AB69" s="124">
        <v>1</v>
      </c>
      <c r="AC69" s="99">
        <v>0</v>
      </c>
      <c r="AD69" s="71">
        <f t="shared" si="13"/>
        <v>0</v>
      </c>
      <c r="AE69" s="72">
        <f t="shared" si="14"/>
        <v>46</v>
      </c>
      <c r="AF69" s="71">
        <f t="shared" si="15"/>
        <v>46</v>
      </c>
    </row>
    <row r="70" spans="1:32" ht="21" customHeight="1" x14ac:dyDescent="0.25">
      <c r="A70" s="72">
        <v>67</v>
      </c>
      <c r="B70" s="132" t="s">
        <v>307</v>
      </c>
      <c r="C70" s="132" t="s">
        <v>308</v>
      </c>
      <c r="D70" s="132" t="s">
        <v>11</v>
      </c>
      <c r="E70" s="32" t="s">
        <v>335</v>
      </c>
      <c r="I70" s="66"/>
      <c r="K70" s="66"/>
      <c r="L70" s="129" t="s">
        <v>114</v>
      </c>
      <c r="M70" s="100">
        <v>1</v>
      </c>
      <c r="N70" s="100">
        <v>0</v>
      </c>
      <c r="O70" s="10">
        <v>0</v>
      </c>
      <c r="P70" s="125"/>
      <c r="Q70" s="129" t="s">
        <v>114</v>
      </c>
      <c r="R70" s="100">
        <v>1</v>
      </c>
      <c r="S70" s="100">
        <v>0</v>
      </c>
      <c r="T70" s="10">
        <v>0</v>
      </c>
      <c r="U70" s="134"/>
      <c r="V70" s="131" t="s">
        <v>114</v>
      </c>
      <c r="W70" s="106">
        <v>1</v>
      </c>
      <c r="X70" s="100">
        <v>0</v>
      </c>
      <c r="Y70" s="10">
        <v>0</v>
      </c>
      <c r="Z70" s="124">
        <v>75</v>
      </c>
      <c r="AA70" s="126">
        <v>59</v>
      </c>
      <c r="AB70" s="124">
        <v>1</v>
      </c>
      <c r="AC70" s="99">
        <f>200*(Z70+1-AA70)*AB70/Z70</f>
        <v>45.333333333333336</v>
      </c>
      <c r="AD70" s="71">
        <f t="shared" si="13"/>
        <v>46</v>
      </c>
      <c r="AE70" s="72">
        <f t="shared" si="14"/>
        <v>46</v>
      </c>
      <c r="AF70" s="71">
        <f t="shared" si="15"/>
        <v>46</v>
      </c>
    </row>
    <row r="71" spans="1:32" ht="21" customHeight="1" x14ac:dyDescent="0.25">
      <c r="A71" s="72">
        <v>68</v>
      </c>
      <c r="B71" s="132" t="s">
        <v>306</v>
      </c>
      <c r="C71" s="132" t="s">
        <v>132</v>
      </c>
      <c r="D71" s="132" t="s">
        <v>14</v>
      </c>
      <c r="E71" s="32" t="s">
        <v>346</v>
      </c>
      <c r="I71" s="66"/>
      <c r="K71" s="66"/>
      <c r="L71" s="129" t="s">
        <v>114</v>
      </c>
      <c r="M71" s="100">
        <v>1</v>
      </c>
      <c r="N71" s="100">
        <v>0</v>
      </c>
      <c r="O71" s="10">
        <v>0</v>
      </c>
      <c r="P71" s="125"/>
      <c r="Q71" s="129" t="s">
        <v>114</v>
      </c>
      <c r="R71" s="100">
        <v>1</v>
      </c>
      <c r="S71" s="100">
        <v>0</v>
      </c>
      <c r="T71" s="10">
        <v>0</v>
      </c>
      <c r="U71" s="134"/>
      <c r="V71" s="131" t="s">
        <v>114</v>
      </c>
      <c r="W71" s="106">
        <v>1</v>
      </c>
      <c r="X71" s="100">
        <v>0</v>
      </c>
      <c r="Y71" s="10">
        <v>0</v>
      </c>
      <c r="Z71" s="124">
        <v>75</v>
      </c>
      <c r="AA71" s="126">
        <v>60</v>
      </c>
      <c r="AB71" s="124">
        <v>1</v>
      </c>
      <c r="AC71" s="99">
        <f>200*(Z71+1-AA71)*AB71/Z71</f>
        <v>42.666666666666664</v>
      </c>
      <c r="AD71" s="71">
        <f t="shared" si="13"/>
        <v>43</v>
      </c>
      <c r="AE71" s="72">
        <f t="shared" si="14"/>
        <v>43</v>
      </c>
      <c r="AF71" s="71">
        <f t="shared" si="15"/>
        <v>43</v>
      </c>
    </row>
    <row r="72" spans="1:32" ht="21" customHeight="1" x14ac:dyDescent="0.25">
      <c r="A72" s="72">
        <v>69</v>
      </c>
      <c r="B72" s="132" t="s">
        <v>221</v>
      </c>
      <c r="C72" s="133" t="s">
        <v>130</v>
      </c>
      <c r="D72" s="133" t="s">
        <v>11</v>
      </c>
      <c r="E72" s="130" t="s">
        <v>222</v>
      </c>
      <c r="F72" s="120">
        <v>72</v>
      </c>
      <c r="G72" s="121"/>
      <c r="H72" s="120"/>
      <c r="I72" s="122"/>
      <c r="J72" s="123"/>
      <c r="K72" s="122">
        <v>38</v>
      </c>
      <c r="L72" s="100">
        <v>34</v>
      </c>
      <c r="M72" s="100">
        <v>1</v>
      </c>
      <c r="N72" s="129">
        <f>200*(K72+1-L72)*M72/K72</f>
        <v>26.315789473684209</v>
      </c>
      <c r="O72" s="67">
        <v>27</v>
      </c>
      <c r="P72" s="122">
        <v>44</v>
      </c>
      <c r="Q72" s="100">
        <v>42</v>
      </c>
      <c r="R72" s="100">
        <v>1</v>
      </c>
      <c r="S72" s="100">
        <f>200*(P72+1-Q72)*R72/P72</f>
        <v>13.636363636363637</v>
      </c>
      <c r="T72" s="10">
        <v>14</v>
      </c>
      <c r="U72" s="120">
        <v>47</v>
      </c>
      <c r="V72" s="131" t="s">
        <v>114</v>
      </c>
      <c r="W72" s="106">
        <v>1</v>
      </c>
      <c r="X72" s="100">
        <v>0</v>
      </c>
      <c r="Y72" s="10">
        <v>0</v>
      </c>
      <c r="Z72" s="124">
        <v>75</v>
      </c>
      <c r="AA72" s="142" t="s">
        <v>114</v>
      </c>
      <c r="AB72" s="124">
        <v>1</v>
      </c>
      <c r="AC72" s="99">
        <v>0</v>
      </c>
      <c r="AD72" s="71">
        <f t="shared" si="13"/>
        <v>0</v>
      </c>
      <c r="AE72" s="72">
        <f t="shared" si="14"/>
        <v>41</v>
      </c>
      <c r="AF72" s="71">
        <f t="shared" si="15"/>
        <v>41</v>
      </c>
    </row>
    <row r="73" spans="1:32" ht="21" customHeight="1" x14ac:dyDescent="0.25">
      <c r="A73" s="72">
        <v>70</v>
      </c>
      <c r="B73" s="132" t="s">
        <v>256</v>
      </c>
      <c r="C73" s="132" t="s">
        <v>132</v>
      </c>
      <c r="D73" s="132" t="s">
        <v>14</v>
      </c>
      <c r="E73" s="130" t="s">
        <v>257</v>
      </c>
      <c r="F73" s="120">
        <v>72</v>
      </c>
      <c r="G73" s="121"/>
      <c r="H73" s="120"/>
      <c r="I73" s="122"/>
      <c r="J73" s="123"/>
      <c r="K73" s="122">
        <v>38</v>
      </c>
      <c r="L73" s="129" t="s">
        <v>114</v>
      </c>
      <c r="M73" s="100">
        <v>1</v>
      </c>
      <c r="N73" s="100">
        <v>0</v>
      </c>
      <c r="O73" s="67">
        <v>0</v>
      </c>
      <c r="P73" s="122">
        <v>44</v>
      </c>
      <c r="Q73" s="100">
        <v>42</v>
      </c>
      <c r="R73" s="100">
        <v>1</v>
      </c>
      <c r="S73" s="100">
        <f>200*(P73+1-Q73)*R73/P73</f>
        <v>13.636363636363637</v>
      </c>
      <c r="T73" s="10">
        <v>14</v>
      </c>
      <c r="U73" s="120">
        <v>47</v>
      </c>
      <c r="V73" s="131" t="s">
        <v>114</v>
      </c>
      <c r="W73" s="106">
        <v>1</v>
      </c>
      <c r="X73" s="100">
        <v>0</v>
      </c>
      <c r="Y73" s="10">
        <v>0</v>
      </c>
      <c r="Z73" s="124">
        <v>75</v>
      </c>
      <c r="AA73" s="142">
        <v>66</v>
      </c>
      <c r="AB73" s="124">
        <v>1</v>
      </c>
      <c r="AC73" s="99">
        <f>200*(Z73+1-AA73)*AB73/Z73</f>
        <v>26.666666666666668</v>
      </c>
      <c r="AD73" s="71">
        <f t="shared" si="13"/>
        <v>27</v>
      </c>
      <c r="AE73" s="72">
        <f t="shared" si="14"/>
        <v>41</v>
      </c>
      <c r="AF73" s="71">
        <f t="shared" si="15"/>
        <v>41</v>
      </c>
    </row>
    <row r="74" spans="1:32" ht="21" customHeight="1" x14ac:dyDescent="0.25">
      <c r="A74" s="72">
        <v>71</v>
      </c>
      <c r="B74" s="132" t="s">
        <v>305</v>
      </c>
      <c r="C74" s="132" t="s">
        <v>155</v>
      </c>
      <c r="D74" s="132" t="s">
        <v>11</v>
      </c>
      <c r="E74" s="32" t="s">
        <v>347</v>
      </c>
      <c r="I74" s="66"/>
      <c r="K74" s="66"/>
      <c r="L74" s="129" t="s">
        <v>114</v>
      </c>
      <c r="M74" s="100">
        <v>1</v>
      </c>
      <c r="N74" s="100">
        <v>0</v>
      </c>
      <c r="O74" s="10">
        <v>0</v>
      </c>
      <c r="P74" s="125"/>
      <c r="Q74" s="129" t="s">
        <v>114</v>
      </c>
      <c r="R74" s="100">
        <v>1</v>
      </c>
      <c r="S74" s="100">
        <v>0</v>
      </c>
      <c r="T74" s="10">
        <v>0</v>
      </c>
      <c r="U74" s="134"/>
      <c r="V74" s="131" t="s">
        <v>114</v>
      </c>
      <c r="W74" s="106">
        <v>1</v>
      </c>
      <c r="X74" s="100">
        <v>0</v>
      </c>
      <c r="Y74" s="10">
        <v>0</v>
      </c>
      <c r="Z74" s="124">
        <v>75</v>
      </c>
      <c r="AA74" s="126">
        <v>61</v>
      </c>
      <c r="AB74" s="124">
        <v>1</v>
      </c>
      <c r="AC74" s="99">
        <f>200*(Z74+1-AA74)*AB74/Z74</f>
        <v>40</v>
      </c>
      <c r="AD74" s="71">
        <f t="shared" si="13"/>
        <v>40</v>
      </c>
      <c r="AE74" s="72">
        <f t="shared" si="14"/>
        <v>40</v>
      </c>
      <c r="AF74" s="71">
        <f t="shared" si="15"/>
        <v>40</v>
      </c>
    </row>
    <row r="75" spans="1:32" ht="21" customHeight="1" x14ac:dyDescent="0.25">
      <c r="A75" s="72">
        <v>72</v>
      </c>
      <c r="B75" s="18" t="s">
        <v>304</v>
      </c>
      <c r="C75" s="18" t="s">
        <v>155</v>
      </c>
      <c r="D75" s="18" t="s">
        <v>11</v>
      </c>
      <c r="E75" s="32" t="s">
        <v>348</v>
      </c>
      <c r="I75" s="66"/>
      <c r="K75" s="66"/>
      <c r="L75" s="129" t="s">
        <v>114</v>
      </c>
      <c r="M75" s="100">
        <v>1</v>
      </c>
      <c r="N75" s="100">
        <v>0</v>
      </c>
      <c r="O75" s="10">
        <v>0</v>
      </c>
      <c r="P75" s="125"/>
      <c r="Q75" s="129" t="s">
        <v>114</v>
      </c>
      <c r="R75" s="100">
        <v>1</v>
      </c>
      <c r="S75" s="100">
        <v>0</v>
      </c>
      <c r="T75" s="10">
        <v>0</v>
      </c>
      <c r="U75" s="134"/>
      <c r="V75" s="131" t="s">
        <v>114</v>
      </c>
      <c r="W75" s="106">
        <v>1</v>
      </c>
      <c r="X75" s="100">
        <v>0</v>
      </c>
      <c r="Y75" s="10">
        <v>0</v>
      </c>
      <c r="Z75" s="124">
        <v>75</v>
      </c>
      <c r="AA75" s="126">
        <v>62</v>
      </c>
      <c r="AB75" s="124">
        <v>1</v>
      </c>
      <c r="AC75" s="99">
        <f>200*(Z75+1-AA75)*AB75/Z75</f>
        <v>37.333333333333336</v>
      </c>
      <c r="AD75" s="71">
        <f t="shared" si="13"/>
        <v>38</v>
      </c>
      <c r="AE75" s="72">
        <f t="shared" si="14"/>
        <v>38</v>
      </c>
      <c r="AF75" s="71">
        <f t="shared" si="15"/>
        <v>38</v>
      </c>
    </row>
    <row r="76" spans="1:32" ht="21" customHeight="1" x14ac:dyDescent="0.25">
      <c r="A76" s="72">
        <v>73</v>
      </c>
      <c r="B76" s="132" t="s">
        <v>170</v>
      </c>
      <c r="C76" s="133" t="s">
        <v>123</v>
      </c>
      <c r="D76" s="132" t="s">
        <v>11</v>
      </c>
      <c r="E76" s="3" t="s">
        <v>179</v>
      </c>
      <c r="F76" s="120">
        <v>72</v>
      </c>
      <c r="G76" s="139"/>
      <c r="H76" s="120"/>
      <c r="I76" s="122"/>
      <c r="J76" s="140"/>
      <c r="K76" s="122">
        <v>38</v>
      </c>
      <c r="L76" s="100">
        <v>32</v>
      </c>
      <c r="M76" s="100">
        <v>1</v>
      </c>
      <c r="N76" s="129">
        <f>200*(K76+1-L76)*M76/K76</f>
        <v>36.842105263157897</v>
      </c>
      <c r="O76" s="67">
        <v>37</v>
      </c>
      <c r="P76" s="122">
        <v>44</v>
      </c>
      <c r="Q76" s="129" t="s">
        <v>114</v>
      </c>
      <c r="R76" s="100">
        <v>1</v>
      </c>
      <c r="S76" s="100">
        <v>0</v>
      </c>
      <c r="T76" s="10">
        <v>0</v>
      </c>
      <c r="U76" s="120">
        <v>47</v>
      </c>
      <c r="V76" s="131" t="s">
        <v>114</v>
      </c>
      <c r="W76" s="106">
        <v>1</v>
      </c>
      <c r="X76" s="100">
        <v>0</v>
      </c>
      <c r="Y76" s="10">
        <v>0</v>
      </c>
      <c r="Z76" s="124">
        <v>75</v>
      </c>
      <c r="AA76" s="142" t="s">
        <v>114</v>
      </c>
      <c r="AB76" s="124">
        <v>1</v>
      </c>
      <c r="AC76" s="99">
        <v>0</v>
      </c>
      <c r="AD76" s="71">
        <f t="shared" si="13"/>
        <v>0</v>
      </c>
      <c r="AE76" s="72">
        <f t="shared" si="14"/>
        <v>37</v>
      </c>
      <c r="AF76" s="71">
        <f t="shared" si="15"/>
        <v>37</v>
      </c>
    </row>
    <row r="77" spans="1:32" x14ac:dyDescent="0.25">
      <c r="A77" s="72">
        <v>74</v>
      </c>
      <c r="B77" s="132" t="s">
        <v>219</v>
      </c>
      <c r="C77" s="133" t="s">
        <v>122</v>
      </c>
      <c r="D77" s="133" t="s">
        <v>11</v>
      </c>
      <c r="E77" s="130" t="s">
        <v>220</v>
      </c>
      <c r="F77" s="120">
        <v>72</v>
      </c>
      <c r="G77" s="121"/>
      <c r="H77" s="120"/>
      <c r="I77" s="122"/>
      <c r="J77" s="123"/>
      <c r="K77" s="122">
        <v>38</v>
      </c>
      <c r="L77" s="100">
        <v>33</v>
      </c>
      <c r="M77" s="100">
        <v>1</v>
      </c>
      <c r="N77" s="129">
        <f>200*(K77+1-L77)*M77/K77</f>
        <v>31.578947368421051</v>
      </c>
      <c r="O77" s="67">
        <v>32</v>
      </c>
      <c r="P77" s="122">
        <v>44</v>
      </c>
      <c r="Q77" s="129" t="s">
        <v>114</v>
      </c>
      <c r="R77" s="100">
        <v>1</v>
      </c>
      <c r="S77" s="100">
        <v>0</v>
      </c>
      <c r="T77" s="10">
        <v>0</v>
      </c>
      <c r="U77" s="120">
        <v>47</v>
      </c>
      <c r="V77" s="131" t="s">
        <v>114</v>
      </c>
      <c r="W77" s="106">
        <v>1</v>
      </c>
      <c r="X77" s="100">
        <v>0</v>
      </c>
      <c r="Y77" s="10">
        <v>0</v>
      </c>
      <c r="Z77" s="124">
        <v>75</v>
      </c>
      <c r="AA77" s="142" t="s">
        <v>114</v>
      </c>
      <c r="AB77" s="124">
        <v>1</v>
      </c>
      <c r="AC77" s="99">
        <v>0</v>
      </c>
      <c r="AD77" s="71">
        <f t="shared" si="13"/>
        <v>0</v>
      </c>
      <c r="AE77" s="72">
        <f t="shared" si="14"/>
        <v>32</v>
      </c>
      <c r="AF77" s="71">
        <f t="shared" si="15"/>
        <v>32</v>
      </c>
    </row>
    <row r="78" spans="1:32" x14ac:dyDescent="0.25">
      <c r="A78" s="72">
        <v>75</v>
      </c>
      <c r="B78" s="18" t="s">
        <v>303</v>
      </c>
      <c r="C78" s="18" t="s">
        <v>296</v>
      </c>
      <c r="D78" s="18" t="s">
        <v>14</v>
      </c>
      <c r="E78" s="69" t="s">
        <v>349</v>
      </c>
      <c r="I78" s="66"/>
      <c r="K78" s="66"/>
      <c r="L78" s="129" t="s">
        <v>114</v>
      </c>
      <c r="M78" s="100">
        <v>1</v>
      </c>
      <c r="N78" s="100">
        <v>0</v>
      </c>
      <c r="O78" s="10">
        <v>0</v>
      </c>
      <c r="P78" s="125"/>
      <c r="Q78" s="129" t="s">
        <v>114</v>
      </c>
      <c r="R78" s="100">
        <v>1</v>
      </c>
      <c r="S78" s="100">
        <v>0</v>
      </c>
      <c r="T78" s="10">
        <v>0</v>
      </c>
      <c r="U78" s="134"/>
      <c r="V78" s="131" t="s">
        <v>114</v>
      </c>
      <c r="W78" s="106">
        <v>1</v>
      </c>
      <c r="X78" s="100">
        <v>0</v>
      </c>
      <c r="Y78" s="10">
        <v>0</v>
      </c>
      <c r="Z78" s="124">
        <v>75</v>
      </c>
      <c r="AA78" s="126">
        <v>65</v>
      </c>
      <c r="AB78" s="124">
        <v>1</v>
      </c>
      <c r="AC78" s="99">
        <f>200*(Z78+1-AA78)*AB78/Z78</f>
        <v>29.333333333333332</v>
      </c>
      <c r="AD78" s="71">
        <f t="shared" si="13"/>
        <v>30</v>
      </c>
      <c r="AE78" s="72">
        <f t="shared" si="14"/>
        <v>30</v>
      </c>
      <c r="AF78" s="71">
        <f t="shared" si="15"/>
        <v>30</v>
      </c>
    </row>
    <row r="79" spans="1:32" x14ac:dyDescent="0.25">
      <c r="A79" s="72">
        <v>76</v>
      </c>
      <c r="B79" s="133" t="s">
        <v>227</v>
      </c>
      <c r="C79" s="133" t="s">
        <v>128</v>
      </c>
      <c r="D79" s="133" t="s">
        <v>14</v>
      </c>
      <c r="E79" s="3" t="s">
        <v>228</v>
      </c>
      <c r="F79" s="120">
        <v>72</v>
      </c>
      <c r="G79" s="69"/>
      <c r="H79" s="120"/>
      <c r="I79" s="122"/>
      <c r="J79" s="140"/>
      <c r="K79" s="122">
        <v>38</v>
      </c>
      <c r="L79" s="129" t="s">
        <v>114</v>
      </c>
      <c r="M79" s="100">
        <v>1</v>
      </c>
      <c r="N79" s="100">
        <v>0</v>
      </c>
      <c r="O79" s="67">
        <v>0</v>
      </c>
      <c r="P79" s="122">
        <v>44</v>
      </c>
      <c r="Q79" s="129" t="s">
        <v>114</v>
      </c>
      <c r="R79" s="100">
        <v>1</v>
      </c>
      <c r="S79" s="100">
        <v>0</v>
      </c>
      <c r="T79" s="10">
        <v>0</v>
      </c>
      <c r="U79" s="120">
        <v>47</v>
      </c>
      <c r="V79" s="106">
        <v>42</v>
      </c>
      <c r="W79" s="106">
        <v>1</v>
      </c>
      <c r="X79" s="100">
        <f>200*(U79+1-V79)*W79/U79</f>
        <v>25.531914893617021</v>
      </c>
      <c r="Y79" s="10">
        <v>26</v>
      </c>
      <c r="Z79" s="124">
        <v>75</v>
      </c>
      <c r="AA79" s="142" t="s">
        <v>114</v>
      </c>
      <c r="AB79" s="124">
        <v>1</v>
      </c>
      <c r="AC79" s="99">
        <v>0</v>
      </c>
      <c r="AD79" s="71">
        <f t="shared" si="13"/>
        <v>0</v>
      </c>
      <c r="AE79" s="72">
        <f t="shared" si="14"/>
        <v>26</v>
      </c>
      <c r="AF79" s="71">
        <f t="shared" si="15"/>
        <v>26</v>
      </c>
    </row>
    <row r="80" spans="1:32" x14ac:dyDescent="0.25">
      <c r="A80" s="72">
        <v>77</v>
      </c>
      <c r="B80" s="18" t="s">
        <v>302</v>
      </c>
      <c r="C80" s="18" t="s">
        <v>126</v>
      </c>
      <c r="D80" s="18" t="s">
        <v>14</v>
      </c>
      <c r="E80" s="32" t="s">
        <v>350</v>
      </c>
      <c r="I80" s="66"/>
      <c r="K80" s="66"/>
      <c r="L80" s="129" t="s">
        <v>114</v>
      </c>
      <c r="M80" s="100">
        <v>1</v>
      </c>
      <c r="N80" s="100">
        <v>0</v>
      </c>
      <c r="O80" s="10">
        <v>0</v>
      </c>
      <c r="P80" s="125"/>
      <c r="Q80" s="129" t="s">
        <v>114</v>
      </c>
      <c r="R80" s="100">
        <v>1</v>
      </c>
      <c r="S80" s="100">
        <v>0</v>
      </c>
      <c r="T80" s="10">
        <v>0</v>
      </c>
      <c r="U80" s="134"/>
      <c r="V80" s="131" t="s">
        <v>114</v>
      </c>
      <c r="W80" s="106">
        <v>1</v>
      </c>
      <c r="X80" s="100">
        <v>0</v>
      </c>
      <c r="Y80" s="10">
        <v>0</v>
      </c>
      <c r="Z80" s="124">
        <v>75</v>
      </c>
      <c r="AA80" s="126">
        <v>67</v>
      </c>
      <c r="AB80" s="124">
        <v>1</v>
      </c>
      <c r="AC80" s="99">
        <f>200*(Z80+1-AA80)*AB80/Z80</f>
        <v>24</v>
      </c>
      <c r="AD80" s="71">
        <f t="shared" si="13"/>
        <v>24</v>
      </c>
      <c r="AE80" s="72">
        <f t="shared" si="14"/>
        <v>24</v>
      </c>
      <c r="AF80" s="71">
        <f t="shared" si="15"/>
        <v>24</v>
      </c>
    </row>
    <row r="81" spans="1:32" x14ac:dyDescent="0.25">
      <c r="A81" s="72">
        <v>78</v>
      </c>
      <c r="B81" s="18" t="s">
        <v>301</v>
      </c>
      <c r="C81" s="18" t="s">
        <v>296</v>
      </c>
      <c r="D81" s="18" t="s">
        <v>11</v>
      </c>
      <c r="E81" s="32" t="s">
        <v>341</v>
      </c>
      <c r="I81" s="66"/>
      <c r="K81" s="66"/>
      <c r="L81" s="129" t="s">
        <v>114</v>
      </c>
      <c r="M81" s="100">
        <v>1</v>
      </c>
      <c r="N81" s="100">
        <v>0</v>
      </c>
      <c r="O81" s="10">
        <v>0</v>
      </c>
      <c r="P81" s="125"/>
      <c r="Q81" s="129" t="s">
        <v>114</v>
      </c>
      <c r="R81" s="100">
        <v>1</v>
      </c>
      <c r="S81" s="100">
        <v>0</v>
      </c>
      <c r="T81" s="10">
        <v>0</v>
      </c>
      <c r="U81" s="134"/>
      <c r="V81" s="131" t="s">
        <v>114</v>
      </c>
      <c r="W81" s="106">
        <v>1</v>
      </c>
      <c r="X81" s="100">
        <v>0</v>
      </c>
      <c r="Y81" s="10">
        <v>0</v>
      </c>
      <c r="Z81" s="124">
        <v>75</v>
      </c>
      <c r="AA81" s="126">
        <v>68</v>
      </c>
      <c r="AB81" s="124">
        <v>1</v>
      </c>
      <c r="AC81" s="99">
        <f>200*(Z81+1-AA81)*AB81/Z81</f>
        <v>21.333333333333332</v>
      </c>
      <c r="AD81" s="71">
        <f t="shared" si="13"/>
        <v>22</v>
      </c>
      <c r="AE81" s="72">
        <f t="shared" si="14"/>
        <v>22</v>
      </c>
      <c r="AF81" s="71">
        <f t="shared" si="15"/>
        <v>22</v>
      </c>
    </row>
    <row r="82" spans="1:32" x14ac:dyDescent="0.25">
      <c r="A82" s="72">
        <v>79</v>
      </c>
      <c r="B82" s="18" t="s">
        <v>300</v>
      </c>
      <c r="C82" s="18" t="s">
        <v>122</v>
      </c>
      <c r="D82" s="18" t="s">
        <v>14</v>
      </c>
      <c r="E82" s="32" t="s">
        <v>164</v>
      </c>
      <c r="I82" s="66"/>
      <c r="K82" s="66"/>
      <c r="L82" s="129" t="s">
        <v>114</v>
      </c>
      <c r="M82" s="100">
        <v>1</v>
      </c>
      <c r="N82" s="100">
        <v>0</v>
      </c>
      <c r="O82" s="10">
        <v>0</v>
      </c>
      <c r="P82" s="125"/>
      <c r="Q82" s="129" t="s">
        <v>114</v>
      </c>
      <c r="R82" s="100">
        <v>1</v>
      </c>
      <c r="S82" s="100">
        <v>0</v>
      </c>
      <c r="T82" s="10">
        <v>0</v>
      </c>
      <c r="U82" s="134"/>
      <c r="V82" s="131" t="s">
        <v>114</v>
      </c>
      <c r="W82" s="106">
        <v>1</v>
      </c>
      <c r="X82" s="100">
        <v>0</v>
      </c>
      <c r="Y82" s="10">
        <v>0</v>
      </c>
      <c r="Z82" s="124">
        <v>75</v>
      </c>
      <c r="AA82" s="126">
        <v>69</v>
      </c>
      <c r="AB82" s="124">
        <v>1</v>
      </c>
      <c r="AC82" s="99">
        <f>200*(Z82+1-AA82)*AB82/Z82</f>
        <v>18.666666666666668</v>
      </c>
      <c r="AD82" s="71">
        <f t="shared" si="13"/>
        <v>19</v>
      </c>
      <c r="AE82" s="72">
        <f t="shared" si="14"/>
        <v>19</v>
      </c>
      <c r="AF82" s="71">
        <f t="shared" si="15"/>
        <v>19</v>
      </c>
    </row>
    <row r="83" spans="1:32" x14ac:dyDescent="0.25">
      <c r="A83" s="72">
        <v>80</v>
      </c>
      <c r="B83" s="18" t="s">
        <v>299</v>
      </c>
      <c r="C83" s="18" t="s">
        <v>132</v>
      </c>
      <c r="D83" s="18" t="s">
        <v>11</v>
      </c>
      <c r="E83" s="32" t="s">
        <v>356</v>
      </c>
      <c r="I83" s="66"/>
      <c r="K83" s="66"/>
      <c r="L83" s="129" t="s">
        <v>114</v>
      </c>
      <c r="M83" s="100">
        <v>1</v>
      </c>
      <c r="N83" s="100">
        <v>0</v>
      </c>
      <c r="O83" s="10">
        <v>0</v>
      </c>
      <c r="P83" s="125"/>
      <c r="Q83" s="129" t="s">
        <v>114</v>
      </c>
      <c r="R83" s="100">
        <v>1</v>
      </c>
      <c r="S83" s="100">
        <v>0</v>
      </c>
      <c r="T83" s="10">
        <v>0</v>
      </c>
      <c r="U83" s="134"/>
      <c r="V83" s="131" t="s">
        <v>114</v>
      </c>
      <c r="W83" s="106">
        <v>1</v>
      </c>
      <c r="X83" s="100">
        <v>0</v>
      </c>
      <c r="Y83" s="10">
        <v>0</v>
      </c>
      <c r="Z83" s="124">
        <v>75</v>
      </c>
      <c r="AA83" s="126">
        <v>70</v>
      </c>
      <c r="AB83" s="124">
        <v>1</v>
      </c>
      <c r="AC83" s="99">
        <f>200*(Z83+1-AA83)*AB83/Z83</f>
        <v>16</v>
      </c>
      <c r="AD83" s="71">
        <f t="shared" si="13"/>
        <v>16</v>
      </c>
      <c r="AE83" s="72">
        <f t="shared" si="14"/>
        <v>16</v>
      </c>
      <c r="AF83" s="71">
        <f t="shared" si="15"/>
        <v>16</v>
      </c>
    </row>
    <row r="84" spans="1:32" x14ac:dyDescent="0.25">
      <c r="A84" s="72">
        <v>81</v>
      </c>
      <c r="B84" s="18" t="s">
        <v>298</v>
      </c>
      <c r="C84" s="18" t="s">
        <v>126</v>
      </c>
      <c r="D84" s="18" t="s">
        <v>11</v>
      </c>
      <c r="E84" s="32" t="s">
        <v>351</v>
      </c>
      <c r="I84" s="66"/>
      <c r="K84" s="66"/>
      <c r="L84" s="129" t="s">
        <v>114</v>
      </c>
      <c r="M84" s="100">
        <v>1</v>
      </c>
      <c r="N84" s="100">
        <v>0</v>
      </c>
      <c r="O84" s="10">
        <v>0</v>
      </c>
      <c r="P84" s="125"/>
      <c r="Q84" s="129" t="s">
        <v>114</v>
      </c>
      <c r="R84" s="100">
        <v>1</v>
      </c>
      <c r="S84" s="100">
        <v>0</v>
      </c>
      <c r="T84" s="10">
        <v>0</v>
      </c>
      <c r="U84" s="134"/>
      <c r="V84" s="131" t="s">
        <v>114</v>
      </c>
      <c r="W84" s="106">
        <v>1</v>
      </c>
      <c r="X84" s="100">
        <v>0</v>
      </c>
      <c r="Y84" s="10">
        <v>0</v>
      </c>
      <c r="Z84" s="124">
        <v>75</v>
      </c>
      <c r="AA84" s="126">
        <v>71</v>
      </c>
      <c r="AB84" s="124">
        <v>1</v>
      </c>
      <c r="AC84" s="99">
        <f>200*(Z84+1-AA84)*AB84/Z84</f>
        <v>13.333333333333334</v>
      </c>
      <c r="AD84" s="71">
        <f t="shared" si="13"/>
        <v>14</v>
      </c>
      <c r="AE84" s="72">
        <f t="shared" si="14"/>
        <v>14</v>
      </c>
      <c r="AF84" s="71">
        <f t="shared" si="15"/>
        <v>14</v>
      </c>
    </row>
    <row r="85" spans="1:32" x14ac:dyDescent="0.25">
      <c r="A85" s="72">
        <v>82</v>
      </c>
      <c r="B85" s="133" t="s">
        <v>137</v>
      </c>
      <c r="C85" s="133" t="s">
        <v>125</v>
      </c>
      <c r="D85" s="133" t="s">
        <v>11</v>
      </c>
      <c r="E85" s="3" t="s">
        <v>138</v>
      </c>
      <c r="F85" s="120">
        <v>72</v>
      </c>
      <c r="G85" s="69"/>
      <c r="H85" s="120"/>
      <c r="I85" s="122"/>
      <c r="J85" s="140"/>
      <c r="K85" s="122">
        <v>38</v>
      </c>
      <c r="L85" s="129" t="s">
        <v>114</v>
      </c>
      <c r="M85" s="100">
        <v>1</v>
      </c>
      <c r="N85" s="100">
        <v>0</v>
      </c>
      <c r="O85" s="67">
        <v>0</v>
      </c>
      <c r="P85" s="122">
        <v>44</v>
      </c>
      <c r="Q85" s="129" t="s">
        <v>114</v>
      </c>
      <c r="R85" s="100">
        <v>1</v>
      </c>
      <c r="S85" s="100">
        <v>0</v>
      </c>
      <c r="T85" s="10">
        <v>0</v>
      </c>
      <c r="U85" s="120">
        <v>47</v>
      </c>
      <c r="V85" s="106">
        <v>45</v>
      </c>
      <c r="W85" s="106">
        <v>1</v>
      </c>
      <c r="X85" s="100">
        <f>200*(U85+1-V85)*W85/U85</f>
        <v>12.76595744680851</v>
      </c>
      <c r="Y85" s="10">
        <v>13</v>
      </c>
      <c r="Z85" s="124">
        <v>75</v>
      </c>
      <c r="AA85" s="142" t="s">
        <v>114</v>
      </c>
      <c r="AB85" s="124">
        <v>1</v>
      </c>
      <c r="AC85" s="99">
        <v>0</v>
      </c>
      <c r="AD85" s="71">
        <f t="shared" si="13"/>
        <v>0</v>
      </c>
      <c r="AE85" s="72">
        <f t="shared" si="14"/>
        <v>13</v>
      </c>
      <c r="AF85" s="71">
        <f t="shared" si="15"/>
        <v>13</v>
      </c>
    </row>
    <row r="86" spans="1:32" x14ac:dyDescent="0.25">
      <c r="A86" s="72">
        <v>83</v>
      </c>
      <c r="B86" s="132" t="s">
        <v>223</v>
      </c>
      <c r="C86" s="133" t="s">
        <v>122</v>
      </c>
      <c r="D86" s="133" t="s">
        <v>14</v>
      </c>
      <c r="E86" s="130" t="s">
        <v>224</v>
      </c>
      <c r="F86" s="120">
        <v>72</v>
      </c>
      <c r="G86" s="121"/>
      <c r="H86" s="120"/>
      <c r="I86" s="122"/>
      <c r="J86" s="123"/>
      <c r="K86" s="122">
        <v>38</v>
      </c>
      <c r="L86" s="100">
        <v>37</v>
      </c>
      <c r="M86" s="100">
        <v>1</v>
      </c>
      <c r="N86" s="129">
        <f>200*(K86+1-L86)*M86/K86</f>
        <v>10.526315789473685</v>
      </c>
      <c r="O86" s="67">
        <v>11</v>
      </c>
      <c r="P86" s="122">
        <v>44</v>
      </c>
      <c r="Q86" s="129" t="s">
        <v>114</v>
      </c>
      <c r="R86" s="100">
        <v>1</v>
      </c>
      <c r="S86" s="100">
        <v>0</v>
      </c>
      <c r="T86" s="10">
        <v>0</v>
      </c>
      <c r="U86" s="120">
        <v>47</v>
      </c>
      <c r="V86" s="131" t="s">
        <v>114</v>
      </c>
      <c r="W86" s="106">
        <v>1</v>
      </c>
      <c r="X86" s="100">
        <v>0</v>
      </c>
      <c r="Y86" s="10">
        <v>0</v>
      </c>
      <c r="Z86" s="124">
        <v>75</v>
      </c>
      <c r="AA86" s="142" t="s">
        <v>114</v>
      </c>
      <c r="AB86" s="124">
        <v>1</v>
      </c>
      <c r="AC86" s="99">
        <v>0</v>
      </c>
      <c r="AD86" s="71">
        <f t="shared" si="13"/>
        <v>0</v>
      </c>
      <c r="AE86" s="72">
        <f t="shared" si="14"/>
        <v>11</v>
      </c>
      <c r="AF86" s="71">
        <f t="shared" si="15"/>
        <v>11</v>
      </c>
    </row>
    <row r="87" spans="1:32" x14ac:dyDescent="0.25">
      <c r="A87" s="72">
        <v>84</v>
      </c>
      <c r="B87" s="18" t="s">
        <v>297</v>
      </c>
      <c r="C87" s="18" t="s">
        <v>126</v>
      </c>
      <c r="D87" s="18" t="s">
        <v>11</v>
      </c>
      <c r="E87" s="32" t="s">
        <v>355</v>
      </c>
      <c r="I87" s="66"/>
      <c r="K87" s="66"/>
      <c r="L87" s="129" t="s">
        <v>114</v>
      </c>
      <c r="M87" s="100">
        <v>1</v>
      </c>
      <c r="N87" s="100">
        <v>0</v>
      </c>
      <c r="O87" s="10">
        <v>0</v>
      </c>
      <c r="P87" s="125"/>
      <c r="Q87" s="129" t="s">
        <v>114</v>
      </c>
      <c r="R87" s="100">
        <v>1</v>
      </c>
      <c r="S87" s="100">
        <v>0</v>
      </c>
      <c r="T87" s="10">
        <v>0</v>
      </c>
      <c r="U87" s="134"/>
      <c r="V87" s="131" t="s">
        <v>114</v>
      </c>
      <c r="W87" s="106">
        <v>1</v>
      </c>
      <c r="X87" s="100">
        <v>0</v>
      </c>
      <c r="Y87" s="10">
        <v>0</v>
      </c>
      <c r="Z87" s="124">
        <v>75</v>
      </c>
      <c r="AA87" s="126">
        <v>72</v>
      </c>
      <c r="AB87" s="124">
        <v>1</v>
      </c>
      <c r="AC87" s="99">
        <f>200*(Z87+1-AA87)*AB87/Z87</f>
        <v>10.666666666666666</v>
      </c>
      <c r="AD87" s="71">
        <f t="shared" si="13"/>
        <v>11</v>
      </c>
      <c r="AE87" s="72">
        <f t="shared" si="14"/>
        <v>11</v>
      </c>
      <c r="AF87" s="71">
        <f t="shared" si="15"/>
        <v>11</v>
      </c>
    </row>
    <row r="88" spans="1:32" x14ac:dyDescent="0.25">
      <c r="A88" s="72">
        <v>85</v>
      </c>
      <c r="B88" s="18" t="s">
        <v>295</v>
      </c>
      <c r="C88" s="18" t="s">
        <v>296</v>
      </c>
      <c r="D88" s="18" t="s">
        <v>11</v>
      </c>
      <c r="E88" s="32" t="s">
        <v>352</v>
      </c>
      <c r="I88" s="66"/>
      <c r="K88" s="66"/>
      <c r="L88" s="129" t="s">
        <v>114</v>
      </c>
      <c r="M88" s="100">
        <v>1</v>
      </c>
      <c r="N88" s="100">
        <v>0</v>
      </c>
      <c r="O88" s="10">
        <v>0</v>
      </c>
      <c r="P88" s="125"/>
      <c r="Q88" s="129" t="s">
        <v>114</v>
      </c>
      <c r="R88" s="100">
        <v>1</v>
      </c>
      <c r="S88" s="100">
        <v>0</v>
      </c>
      <c r="T88" s="10">
        <v>0</v>
      </c>
      <c r="U88" s="134"/>
      <c r="V88" s="131" t="s">
        <v>114</v>
      </c>
      <c r="W88" s="106">
        <v>1</v>
      </c>
      <c r="X88" s="100">
        <v>0</v>
      </c>
      <c r="Y88" s="10">
        <v>0</v>
      </c>
      <c r="Z88" s="124">
        <v>75</v>
      </c>
      <c r="AA88" s="126">
        <v>73</v>
      </c>
      <c r="AB88" s="124">
        <v>1</v>
      </c>
      <c r="AC88" s="99">
        <f>200*(Z88+1-AA88)*AB88/Z88</f>
        <v>8</v>
      </c>
      <c r="AD88" s="71">
        <f t="shared" si="13"/>
        <v>8</v>
      </c>
      <c r="AE88" s="72">
        <f t="shared" si="14"/>
        <v>8</v>
      </c>
      <c r="AF88" s="71">
        <f t="shared" si="15"/>
        <v>8</v>
      </c>
    </row>
    <row r="89" spans="1:32" x14ac:dyDescent="0.25">
      <c r="A89" s="72">
        <v>86</v>
      </c>
      <c r="B89" s="18" t="s">
        <v>293</v>
      </c>
      <c r="C89" s="18" t="s">
        <v>126</v>
      </c>
      <c r="D89" s="18" t="s">
        <v>14</v>
      </c>
      <c r="E89" s="32" t="s">
        <v>354</v>
      </c>
      <c r="I89" s="66"/>
      <c r="K89" s="66"/>
      <c r="L89" s="129" t="s">
        <v>114</v>
      </c>
      <c r="M89" s="100">
        <v>1</v>
      </c>
      <c r="N89" s="100">
        <v>0</v>
      </c>
      <c r="O89" s="10">
        <v>0</v>
      </c>
      <c r="P89" s="125"/>
      <c r="Q89" s="129" t="s">
        <v>114</v>
      </c>
      <c r="R89" s="100">
        <v>1</v>
      </c>
      <c r="S89" s="100">
        <v>0</v>
      </c>
      <c r="T89" s="10">
        <v>0</v>
      </c>
      <c r="U89" s="134"/>
      <c r="V89" s="131" t="s">
        <v>114</v>
      </c>
      <c r="W89" s="106">
        <v>1</v>
      </c>
      <c r="X89" s="100">
        <v>0</v>
      </c>
      <c r="Y89" s="10">
        <v>0</v>
      </c>
      <c r="Z89" s="124">
        <v>75</v>
      </c>
      <c r="AA89" s="126">
        <v>74</v>
      </c>
      <c r="AB89" s="124">
        <v>1</v>
      </c>
      <c r="AC89" s="99">
        <f>200*(Z89+1-AA89)*AB89/Z89</f>
        <v>5.333333333333333</v>
      </c>
      <c r="AD89" s="71">
        <f t="shared" si="13"/>
        <v>6</v>
      </c>
      <c r="AE89" s="72">
        <f t="shared" si="14"/>
        <v>6</v>
      </c>
      <c r="AF89" s="71">
        <f t="shared" si="15"/>
        <v>6</v>
      </c>
    </row>
    <row r="90" spans="1:32" x14ac:dyDescent="0.25">
      <c r="A90" s="72">
        <v>87</v>
      </c>
      <c r="B90" s="18" t="s">
        <v>294</v>
      </c>
      <c r="C90" s="18" t="s">
        <v>155</v>
      </c>
      <c r="D90" s="18" t="s">
        <v>11</v>
      </c>
      <c r="E90" s="32" t="s">
        <v>353</v>
      </c>
      <c r="I90" s="66"/>
      <c r="K90" s="66"/>
      <c r="L90" s="129" t="s">
        <v>114</v>
      </c>
      <c r="M90" s="100">
        <v>1</v>
      </c>
      <c r="N90" s="100">
        <v>0</v>
      </c>
      <c r="O90" s="10">
        <v>0</v>
      </c>
      <c r="P90" s="125"/>
      <c r="Q90" s="129" t="s">
        <v>114</v>
      </c>
      <c r="R90" s="100">
        <v>1</v>
      </c>
      <c r="S90" s="100">
        <v>0</v>
      </c>
      <c r="T90" s="10">
        <v>0</v>
      </c>
      <c r="U90" s="134"/>
      <c r="V90" s="131" t="s">
        <v>114</v>
      </c>
      <c r="W90" s="106">
        <v>1</v>
      </c>
      <c r="X90" s="100">
        <v>0</v>
      </c>
      <c r="Y90" s="10">
        <v>0</v>
      </c>
      <c r="Z90" s="124">
        <v>75</v>
      </c>
      <c r="AA90" s="126">
        <v>74</v>
      </c>
      <c r="AB90" s="124">
        <v>1</v>
      </c>
      <c r="AC90" s="99">
        <f>200*(Z90+1-AA90)*AB90/Z90</f>
        <v>5.333333333333333</v>
      </c>
      <c r="AD90" s="71">
        <f t="shared" si="13"/>
        <v>6</v>
      </c>
      <c r="AE90" s="72">
        <f t="shared" si="14"/>
        <v>6</v>
      </c>
      <c r="AF90" s="71">
        <f t="shared" si="15"/>
        <v>6</v>
      </c>
    </row>
    <row r="91" spans="1:32" x14ac:dyDescent="0.25">
      <c r="A91" s="72" t="s">
        <v>399</v>
      </c>
      <c r="B91" s="210"/>
      <c r="C91" s="210"/>
      <c r="D91" s="132"/>
      <c r="E91" s="32"/>
      <c r="F91" s="120"/>
      <c r="G91" s="121"/>
      <c r="H91" s="120"/>
      <c r="I91" s="122"/>
      <c r="J91" s="123"/>
      <c r="K91" s="122"/>
      <c r="L91" s="129"/>
      <c r="M91" s="100"/>
      <c r="N91" s="100"/>
      <c r="O91" s="10"/>
      <c r="P91" s="122"/>
      <c r="Q91" s="129"/>
      <c r="R91" s="100"/>
      <c r="S91" s="100"/>
      <c r="T91" s="10"/>
      <c r="U91" s="120"/>
      <c r="V91" s="131"/>
      <c r="W91" s="106"/>
      <c r="X91" s="100"/>
      <c r="Y91" s="10"/>
      <c r="Z91" s="124"/>
      <c r="AA91" s="125"/>
      <c r="AB91" s="124"/>
      <c r="AC91" s="99"/>
      <c r="AD91" s="71"/>
      <c r="AE91" s="72"/>
      <c r="AF91" s="71"/>
    </row>
    <row r="92" spans="1:32" x14ac:dyDescent="0.25">
      <c r="A92" s="72" t="s">
        <v>399</v>
      </c>
      <c r="B92" s="132"/>
      <c r="C92" s="132"/>
      <c r="D92" s="132"/>
      <c r="E92" s="32"/>
      <c r="F92" s="120"/>
      <c r="G92" s="121"/>
      <c r="H92" s="120"/>
      <c r="I92" s="122"/>
      <c r="J92" s="123"/>
      <c r="K92" s="122"/>
      <c r="L92" s="129"/>
      <c r="M92" s="100"/>
      <c r="N92" s="100"/>
      <c r="O92" s="10"/>
      <c r="P92" s="122"/>
      <c r="Q92" s="129"/>
      <c r="R92" s="100"/>
      <c r="S92" s="100"/>
      <c r="T92" s="10"/>
      <c r="U92" s="120"/>
      <c r="V92" s="131"/>
      <c r="W92" s="106"/>
      <c r="X92" s="100"/>
      <c r="Y92" s="10"/>
      <c r="Z92" s="124"/>
      <c r="AB92" s="209"/>
      <c r="AC92" s="209"/>
      <c r="AD92" s="209"/>
      <c r="AE92" s="72"/>
      <c r="AF92" s="71"/>
    </row>
    <row r="93" spans="1:32" x14ac:dyDescent="0.25">
      <c r="P93" s="36"/>
      <c r="Q93" s="36"/>
      <c r="R93" s="36"/>
      <c r="S93" s="36"/>
      <c r="T93" s="60"/>
      <c r="U93" s="19"/>
      <c r="V93" s="19"/>
      <c r="W93" s="19"/>
      <c r="X93" s="19"/>
      <c r="Y93" s="20"/>
      <c r="Z93" s="127"/>
      <c r="AA93" s="127"/>
      <c r="AB93" s="127"/>
      <c r="AC93" s="20"/>
      <c r="AD93" s="20"/>
      <c r="AE93" s="69"/>
    </row>
    <row r="94" spans="1:32" x14ac:dyDescent="0.25">
      <c r="P94" s="36"/>
      <c r="Q94" s="36"/>
      <c r="R94" s="36"/>
      <c r="S94" s="36"/>
      <c r="T94" s="60"/>
      <c r="U94" s="19"/>
      <c r="V94" s="19"/>
      <c r="W94" s="19"/>
      <c r="X94" s="19"/>
      <c r="Y94" s="20"/>
      <c r="Z94" s="127"/>
      <c r="AA94" s="127"/>
      <c r="AB94" s="127"/>
      <c r="AC94" s="20"/>
      <c r="AD94" s="20"/>
      <c r="AE94" s="69"/>
    </row>
    <row r="95" spans="1:32" x14ac:dyDescent="0.25">
      <c r="P95" s="36"/>
      <c r="Q95" s="36"/>
      <c r="R95" s="36"/>
      <c r="S95" s="36"/>
      <c r="T95" s="60"/>
      <c r="U95" s="19"/>
      <c r="V95" s="19"/>
      <c r="W95" s="19"/>
      <c r="X95" s="19"/>
      <c r="Y95" s="20"/>
      <c r="Z95" s="127"/>
      <c r="AA95" s="127"/>
      <c r="AB95" s="127"/>
      <c r="AC95" s="20"/>
      <c r="AD95" s="20"/>
      <c r="AE95" s="69"/>
    </row>
    <row r="96" spans="1:32" x14ac:dyDescent="0.25">
      <c r="P96" s="36"/>
      <c r="Q96" s="36"/>
      <c r="R96" s="36"/>
      <c r="S96" s="36"/>
      <c r="T96" s="60"/>
      <c r="U96" s="19"/>
      <c r="V96" s="19"/>
      <c r="W96" s="19"/>
      <c r="X96" s="19"/>
      <c r="Y96" s="20"/>
      <c r="Z96" s="127"/>
      <c r="AA96" s="127"/>
      <c r="AB96" s="127"/>
      <c r="AC96" s="20"/>
      <c r="AD96" s="20"/>
      <c r="AE96" s="69"/>
    </row>
    <row r="97" spans="16:31" x14ac:dyDescent="0.25">
      <c r="P97" s="36"/>
      <c r="Q97" s="36"/>
      <c r="R97" s="36"/>
      <c r="S97" s="36"/>
      <c r="T97" s="60"/>
      <c r="U97" s="19"/>
      <c r="V97" s="19"/>
      <c r="W97" s="19"/>
      <c r="X97" s="19"/>
      <c r="Y97" s="20"/>
      <c r="Z97" s="20"/>
      <c r="AA97" s="20"/>
      <c r="AB97" s="20"/>
      <c r="AC97" s="20"/>
      <c r="AD97" s="20"/>
      <c r="AE97" s="69"/>
    </row>
    <row r="98" spans="16:31" x14ac:dyDescent="0.25">
      <c r="P98" s="36"/>
      <c r="Q98" s="36"/>
      <c r="R98" s="36"/>
      <c r="S98" s="36"/>
      <c r="T98" s="60"/>
      <c r="U98" s="19"/>
      <c r="V98" s="19"/>
      <c r="W98" s="19"/>
      <c r="X98" s="19"/>
      <c r="Y98" s="20"/>
      <c r="Z98" s="20"/>
      <c r="AA98" s="20"/>
      <c r="AB98" s="20"/>
      <c r="AC98" s="20"/>
      <c r="AD98" s="20"/>
      <c r="AE98" s="69"/>
    </row>
    <row r="99" spans="16:31" x14ac:dyDescent="0.25">
      <c r="P99" s="36"/>
      <c r="Q99" s="36"/>
      <c r="R99" s="36"/>
      <c r="S99" s="36"/>
      <c r="T99" s="60"/>
      <c r="U99" s="19"/>
      <c r="V99" s="19"/>
      <c r="W99" s="19"/>
      <c r="X99" s="19"/>
      <c r="Y99" s="20"/>
      <c r="Z99" s="20"/>
      <c r="AA99" s="20"/>
      <c r="AB99" s="20"/>
      <c r="AC99" s="20"/>
      <c r="AD99" s="20"/>
      <c r="AE99" s="69"/>
    </row>
    <row r="100" spans="16:31" x14ac:dyDescent="0.25">
      <c r="P100" s="36"/>
      <c r="Q100" s="36"/>
      <c r="R100" s="36"/>
      <c r="S100" s="36"/>
      <c r="T100" s="60"/>
      <c r="U100" s="19"/>
      <c r="V100" s="19"/>
      <c r="W100" s="19"/>
      <c r="X100" s="19"/>
      <c r="Y100" s="20"/>
      <c r="Z100" s="20"/>
      <c r="AA100" s="20"/>
      <c r="AB100" s="20"/>
      <c r="AC100" s="20"/>
      <c r="AD100" s="20"/>
      <c r="AE100" s="69"/>
    </row>
    <row r="101" spans="16:31" x14ac:dyDescent="0.25">
      <c r="P101" s="36"/>
      <c r="Q101" s="36"/>
      <c r="R101" s="36"/>
      <c r="S101" s="36"/>
      <c r="T101" s="60"/>
      <c r="U101" s="19"/>
      <c r="V101" s="19"/>
      <c r="W101" s="19"/>
      <c r="X101" s="19"/>
      <c r="Y101" s="20"/>
      <c r="Z101" s="20"/>
      <c r="AA101" s="20"/>
      <c r="AB101" s="20"/>
      <c r="AC101" s="20"/>
      <c r="AD101" s="20"/>
      <c r="AE101" s="69"/>
    </row>
    <row r="102" spans="16:31" x14ac:dyDescent="0.25">
      <c r="P102" s="36"/>
      <c r="Q102" s="36"/>
      <c r="R102" s="36"/>
      <c r="S102" s="36"/>
      <c r="T102" s="60"/>
      <c r="U102" s="19"/>
      <c r="V102" s="19"/>
      <c r="W102" s="19"/>
      <c r="X102" s="19"/>
      <c r="Y102" s="20"/>
      <c r="Z102" s="20"/>
      <c r="AA102" s="20"/>
      <c r="AB102" s="20"/>
      <c r="AC102" s="20"/>
      <c r="AD102" s="20"/>
      <c r="AE102" s="69"/>
    </row>
    <row r="103" spans="16:31" x14ac:dyDescent="0.25">
      <c r="P103" s="36"/>
      <c r="Q103" s="36"/>
      <c r="R103" s="36"/>
      <c r="S103" s="36"/>
      <c r="T103" s="60"/>
      <c r="U103" s="19"/>
      <c r="V103" s="19"/>
      <c r="W103" s="19"/>
      <c r="X103" s="19"/>
      <c r="Y103" s="20"/>
      <c r="Z103" s="20"/>
      <c r="AA103" s="20"/>
      <c r="AB103" s="20"/>
      <c r="AC103" s="20"/>
      <c r="AD103" s="20"/>
      <c r="AE103" s="69"/>
    </row>
    <row r="104" spans="16:31" x14ac:dyDescent="0.25">
      <c r="P104" s="36"/>
      <c r="Q104" s="36"/>
      <c r="R104" s="36"/>
      <c r="S104" s="36"/>
      <c r="T104" s="60"/>
      <c r="U104" s="19"/>
      <c r="V104" s="19"/>
      <c r="W104" s="19"/>
      <c r="X104" s="19"/>
      <c r="Y104" s="20"/>
      <c r="Z104" s="20"/>
      <c r="AA104" s="20"/>
      <c r="AB104" s="20"/>
      <c r="AC104" s="20"/>
      <c r="AD104" s="20"/>
      <c r="AE104" s="69"/>
    </row>
    <row r="105" spans="16:31" x14ac:dyDescent="0.25">
      <c r="P105" s="36"/>
      <c r="Q105" s="36"/>
      <c r="R105" s="36"/>
      <c r="S105" s="36"/>
      <c r="T105" s="60"/>
      <c r="U105" s="19"/>
      <c r="V105" s="19"/>
      <c r="W105" s="19"/>
      <c r="X105" s="19"/>
      <c r="Y105" s="20"/>
      <c r="Z105" s="20"/>
      <c r="AA105" s="20"/>
      <c r="AB105" s="20"/>
      <c r="AC105" s="20"/>
      <c r="AD105" s="20"/>
      <c r="AE105" s="69"/>
    </row>
    <row r="106" spans="16:31" x14ac:dyDescent="0.25">
      <c r="P106" s="36"/>
      <c r="Q106" s="36"/>
      <c r="R106" s="36"/>
      <c r="S106" s="36"/>
      <c r="T106" s="60"/>
      <c r="U106" s="19"/>
      <c r="V106" s="19"/>
      <c r="W106" s="19"/>
      <c r="X106" s="19"/>
      <c r="Y106" s="20"/>
      <c r="Z106" s="20"/>
      <c r="AA106" s="20"/>
      <c r="AB106" s="20"/>
      <c r="AC106" s="20"/>
      <c r="AD106" s="20"/>
      <c r="AE106" s="69"/>
    </row>
    <row r="107" spans="16:31" x14ac:dyDescent="0.25">
      <c r="P107" s="36"/>
      <c r="Q107" s="36"/>
      <c r="R107" s="36"/>
      <c r="S107" s="36"/>
      <c r="T107" s="60"/>
      <c r="U107" s="19"/>
      <c r="V107" s="19"/>
      <c r="W107" s="19"/>
      <c r="X107" s="19"/>
      <c r="Y107" s="20"/>
      <c r="Z107" s="20"/>
      <c r="AA107" s="20"/>
      <c r="AB107" s="20"/>
      <c r="AC107" s="20"/>
      <c r="AD107" s="20"/>
      <c r="AE107" s="69"/>
    </row>
    <row r="108" spans="16:31" x14ac:dyDescent="0.25">
      <c r="P108" s="36"/>
      <c r="Q108" s="36"/>
      <c r="R108" s="36"/>
      <c r="S108" s="36"/>
      <c r="T108" s="60"/>
      <c r="U108" s="19"/>
      <c r="V108" s="19"/>
      <c r="W108" s="19"/>
      <c r="X108" s="19"/>
      <c r="Y108" s="20"/>
      <c r="Z108" s="20"/>
      <c r="AA108" s="20"/>
      <c r="AB108" s="20"/>
      <c r="AC108" s="20"/>
      <c r="AD108" s="20"/>
      <c r="AE108" s="69"/>
    </row>
    <row r="109" spans="16:31" x14ac:dyDescent="0.25">
      <c r="P109" s="36"/>
      <c r="Q109" s="36"/>
      <c r="R109" s="36"/>
      <c r="S109" s="36"/>
      <c r="T109" s="60"/>
      <c r="U109" s="19"/>
      <c r="V109" s="19"/>
      <c r="W109" s="19"/>
      <c r="X109" s="19"/>
      <c r="Y109" s="20"/>
      <c r="Z109" s="20"/>
      <c r="AA109" s="20"/>
      <c r="AB109" s="20"/>
      <c r="AC109" s="20"/>
      <c r="AD109" s="20"/>
      <c r="AE109" s="69"/>
    </row>
    <row r="110" spans="16:31" x14ac:dyDescent="0.25">
      <c r="P110" s="36"/>
      <c r="Q110" s="36"/>
      <c r="R110" s="36"/>
      <c r="S110" s="36"/>
      <c r="T110" s="60"/>
      <c r="U110" s="19"/>
      <c r="V110" s="19"/>
      <c r="W110" s="19"/>
      <c r="X110" s="19"/>
      <c r="Y110" s="20"/>
      <c r="Z110" s="20"/>
      <c r="AA110" s="20"/>
      <c r="AB110" s="20"/>
      <c r="AC110" s="20"/>
      <c r="AD110" s="20"/>
      <c r="AE110" s="69"/>
    </row>
    <row r="111" spans="16:31" x14ac:dyDescent="0.25">
      <c r="P111" s="36"/>
      <c r="Q111" s="36"/>
      <c r="R111" s="36"/>
      <c r="S111" s="36"/>
      <c r="T111" s="60"/>
      <c r="U111" s="19"/>
      <c r="V111" s="19"/>
      <c r="W111" s="19"/>
      <c r="X111" s="19"/>
      <c r="Y111" s="20"/>
      <c r="Z111" s="20"/>
      <c r="AA111" s="20"/>
      <c r="AB111" s="20"/>
      <c r="AC111" s="20"/>
      <c r="AD111" s="20"/>
      <c r="AE111" s="69"/>
    </row>
    <row r="112" spans="16:31" x14ac:dyDescent="0.25">
      <c r="P112" s="36"/>
      <c r="Q112" s="36"/>
      <c r="R112" s="36"/>
      <c r="S112" s="36"/>
      <c r="T112" s="60"/>
      <c r="U112" s="19"/>
      <c r="V112" s="19"/>
      <c r="W112" s="19"/>
      <c r="X112" s="19"/>
      <c r="Y112" s="20"/>
      <c r="Z112" s="20"/>
      <c r="AA112" s="20"/>
      <c r="AB112" s="20"/>
      <c r="AC112" s="20"/>
      <c r="AD112" s="20"/>
      <c r="AE112" s="69"/>
    </row>
    <row r="113" spans="16:31" x14ac:dyDescent="0.25">
      <c r="P113" s="36"/>
      <c r="Q113" s="36"/>
      <c r="R113" s="36"/>
      <c r="S113" s="36"/>
      <c r="T113" s="60"/>
      <c r="U113" s="19"/>
      <c r="V113" s="19"/>
      <c r="W113" s="19"/>
      <c r="X113" s="19"/>
      <c r="Y113" s="20"/>
      <c r="Z113" s="20"/>
      <c r="AA113" s="20"/>
      <c r="AB113" s="20"/>
      <c r="AC113" s="20"/>
      <c r="AD113" s="20"/>
      <c r="AE113" s="69"/>
    </row>
    <row r="114" spans="16:31" x14ac:dyDescent="0.25">
      <c r="P114" s="36"/>
      <c r="Q114" s="36"/>
      <c r="R114" s="36"/>
      <c r="S114" s="36"/>
      <c r="T114" s="60"/>
      <c r="U114" s="19"/>
      <c r="V114" s="19"/>
      <c r="W114" s="19"/>
      <c r="X114" s="19"/>
      <c r="Y114" s="20"/>
      <c r="Z114" s="20"/>
      <c r="AA114" s="20"/>
      <c r="AB114" s="20"/>
      <c r="AC114" s="20"/>
      <c r="AD114" s="20"/>
      <c r="AE114" s="69"/>
    </row>
    <row r="115" spans="16:31" x14ac:dyDescent="0.25">
      <c r="P115" s="36"/>
      <c r="Q115" s="36"/>
      <c r="R115" s="36"/>
      <c r="S115" s="36"/>
      <c r="T115" s="60"/>
      <c r="U115" s="19"/>
      <c r="V115" s="19"/>
      <c r="W115" s="19"/>
      <c r="X115" s="19"/>
      <c r="Y115" s="20"/>
      <c r="Z115" s="20"/>
      <c r="AA115" s="20"/>
      <c r="AB115" s="20"/>
      <c r="AC115" s="20"/>
      <c r="AD115" s="20"/>
      <c r="AE115" s="69"/>
    </row>
    <row r="116" spans="16:31" x14ac:dyDescent="0.25">
      <c r="P116" s="36"/>
      <c r="Q116" s="36"/>
      <c r="R116" s="36"/>
      <c r="S116" s="36"/>
      <c r="T116" s="60"/>
      <c r="U116" s="19"/>
      <c r="V116" s="19"/>
      <c r="W116" s="19"/>
      <c r="X116" s="19"/>
      <c r="Y116" s="20"/>
      <c r="Z116" s="20"/>
      <c r="AA116" s="20"/>
      <c r="AB116" s="20"/>
      <c r="AC116" s="20"/>
      <c r="AD116" s="20"/>
      <c r="AE116" s="69"/>
    </row>
    <row r="117" spans="16:31" x14ac:dyDescent="0.25">
      <c r="P117" s="36"/>
      <c r="Q117" s="36"/>
      <c r="R117" s="36"/>
      <c r="S117" s="36"/>
      <c r="T117" s="60"/>
      <c r="U117" s="19"/>
      <c r="V117" s="19"/>
      <c r="W117" s="19"/>
      <c r="X117" s="19"/>
      <c r="Y117" s="20"/>
      <c r="Z117" s="20"/>
      <c r="AA117" s="20"/>
      <c r="AB117" s="20"/>
      <c r="AC117" s="20"/>
      <c r="AD117" s="20"/>
      <c r="AE117" s="69"/>
    </row>
    <row r="118" spans="16:31" x14ac:dyDescent="0.25">
      <c r="P118" s="36"/>
      <c r="Q118" s="36"/>
      <c r="R118" s="36"/>
      <c r="S118" s="36"/>
      <c r="T118" s="60"/>
      <c r="U118" s="19"/>
      <c r="V118" s="19"/>
      <c r="W118" s="19"/>
      <c r="X118" s="19"/>
      <c r="Y118" s="20"/>
      <c r="Z118" s="20"/>
      <c r="AA118" s="20"/>
      <c r="AB118" s="20"/>
      <c r="AC118" s="20"/>
      <c r="AD118" s="20"/>
      <c r="AE118" s="69"/>
    </row>
    <row r="119" spans="16:31" x14ac:dyDescent="0.25">
      <c r="P119" s="36"/>
      <c r="Q119" s="36"/>
      <c r="R119" s="36"/>
      <c r="S119" s="36"/>
      <c r="T119" s="60"/>
      <c r="U119" s="19"/>
      <c r="V119" s="19"/>
      <c r="W119" s="19"/>
      <c r="X119" s="19"/>
      <c r="Y119" s="20"/>
      <c r="Z119" s="20"/>
      <c r="AA119" s="20"/>
      <c r="AB119" s="20"/>
      <c r="AC119" s="20"/>
      <c r="AD119" s="20"/>
      <c r="AE119" s="69"/>
    </row>
    <row r="120" spans="16:31" x14ac:dyDescent="0.25">
      <c r="P120" s="36"/>
      <c r="Q120" s="36"/>
      <c r="R120" s="36"/>
      <c r="S120" s="36"/>
      <c r="T120" s="60"/>
      <c r="U120" s="19"/>
      <c r="V120" s="19"/>
      <c r="W120" s="19"/>
      <c r="X120" s="19"/>
      <c r="Y120" s="20"/>
      <c r="Z120" s="20"/>
      <c r="AA120" s="20"/>
      <c r="AB120" s="20"/>
      <c r="AC120" s="20"/>
      <c r="AD120" s="20"/>
      <c r="AE120" s="69"/>
    </row>
    <row r="121" spans="16:31" x14ac:dyDescent="0.25">
      <c r="P121" s="36"/>
      <c r="Q121" s="36"/>
      <c r="R121" s="36"/>
      <c r="S121" s="36"/>
      <c r="T121" s="60"/>
      <c r="U121" s="19"/>
      <c r="V121" s="19"/>
      <c r="W121" s="19"/>
      <c r="X121" s="19"/>
      <c r="Y121" s="20"/>
      <c r="Z121" s="20"/>
      <c r="AA121" s="20"/>
      <c r="AB121" s="20"/>
      <c r="AC121" s="20"/>
      <c r="AD121" s="20"/>
      <c r="AE121" s="69"/>
    </row>
    <row r="122" spans="16:31" x14ac:dyDescent="0.25">
      <c r="P122" s="36"/>
      <c r="Q122" s="36"/>
      <c r="R122" s="36"/>
      <c r="S122" s="36"/>
      <c r="T122" s="60"/>
      <c r="U122" s="19"/>
      <c r="V122" s="19"/>
      <c r="W122" s="19"/>
      <c r="X122" s="19"/>
      <c r="Y122" s="20"/>
      <c r="Z122" s="20"/>
      <c r="AA122" s="20"/>
      <c r="AB122" s="20"/>
      <c r="AC122" s="20"/>
      <c r="AD122" s="20"/>
      <c r="AE122" s="69"/>
    </row>
    <row r="123" spans="16:31" x14ac:dyDescent="0.25">
      <c r="P123" s="36"/>
      <c r="Q123" s="36"/>
      <c r="R123" s="36"/>
      <c r="S123" s="36"/>
      <c r="T123" s="60"/>
      <c r="U123" s="19"/>
      <c r="V123" s="19"/>
      <c r="W123" s="19"/>
      <c r="X123" s="19"/>
      <c r="Y123" s="20"/>
      <c r="Z123" s="20"/>
      <c r="AA123" s="20"/>
      <c r="AB123" s="20"/>
      <c r="AC123" s="20"/>
      <c r="AD123" s="20"/>
      <c r="AE123" s="69"/>
    </row>
    <row r="124" spans="16:31" x14ac:dyDescent="0.25">
      <c r="P124" s="36"/>
      <c r="Q124" s="36"/>
      <c r="R124" s="36"/>
      <c r="S124" s="36"/>
      <c r="T124" s="60"/>
      <c r="U124" s="19"/>
      <c r="V124" s="19"/>
      <c r="W124" s="19"/>
      <c r="X124" s="19"/>
      <c r="Y124" s="20"/>
      <c r="Z124" s="20"/>
      <c r="AA124" s="20"/>
      <c r="AB124" s="20"/>
      <c r="AC124" s="20"/>
      <c r="AD124" s="20"/>
      <c r="AE124" s="69"/>
    </row>
    <row r="125" spans="16:31" x14ac:dyDescent="0.25">
      <c r="P125" s="36"/>
      <c r="Q125" s="36"/>
      <c r="R125" s="36"/>
      <c r="S125" s="36"/>
      <c r="T125" s="60"/>
      <c r="U125" s="19"/>
      <c r="V125" s="19"/>
      <c r="W125" s="19"/>
      <c r="X125" s="19"/>
      <c r="Y125" s="20"/>
      <c r="Z125" s="20"/>
      <c r="AA125" s="20"/>
      <c r="AB125" s="20"/>
      <c r="AC125" s="20"/>
      <c r="AD125" s="20"/>
      <c r="AE125" s="69"/>
    </row>
    <row r="126" spans="16:31" x14ac:dyDescent="0.25">
      <c r="P126" s="36"/>
      <c r="Q126" s="36"/>
      <c r="R126" s="36"/>
      <c r="S126" s="36"/>
      <c r="T126" s="60"/>
      <c r="U126" s="19"/>
      <c r="V126" s="19"/>
      <c r="W126" s="19"/>
      <c r="X126" s="19"/>
      <c r="Y126" s="20"/>
      <c r="Z126" s="20"/>
      <c r="AA126" s="20"/>
      <c r="AB126" s="20"/>
      <c r="AC126" s="20"/>
      <c r="AD126" s="20"/>
      <c r="AE126" s="69"/>
    </row>
    <row r="127" spans="16:31" x14ac:dyDescent="0.25">
      <c r="P127" s="36"/>
      <c r="Q127" s="36"/>
      <c r="R127" s="36"/>
      <c r="S127" s="36"/>
      <c r="T127" s="60"/>
      <c r="U127" s="19"/>
      <c r="V127" s="19"/>
      <c r="W127" s="19"/>
      <c r="X127" s="19"/>
      <c r="Y127" s="20"/>
      <c r="Z127" s="20"/>
      <c r="AA127" s="20"/>
      <c r="AB127" s="20"/>
      <c r="AC127" s="20"/>
      <c r="AD127" s="20"/>
      <c r="AE127" s="69"/>
    </row>
    <row r="128" spans="16:31" x14ac:dyDescent="0.25">
      <c r="P128" s="36"/>
      <c r="Q128" s="36"/>
      <c r="R128" s="36"/>
      <c r="S128" s="36"/>
      <c r="T128" s="60"/>
      <c r="U128" s="19"/>
      <c r="V128" s="19"/>
      <c r="W128" s="19"/>
      <c r="X128" s="19"/>
      <c r="Y128" s="20"/>
      <c r="Z128" s="20"/>
      <c r="AA128" s="20"/>
      <c r="AB128" s="20"/>
      <c r="AC128" s="20"/>
      <c r="AD128" s="20"/>
      <c r="AE128" s="69"/>
    </row>
    <row r="129" spans="16:31" x14ac:dyDescent="0.25">
      <c r="P129" s="36"/>
      <c r="Q129" s="36"/>
      <c r="R129" s="36"/>
      <c r="S129" s="36"/>
      <c r="T129" s="60"/>
      <c r="U129" s="19"/>
      <c r="V129" s="19"/>
      <c r="W129" s="19"/>
      <c r="X129" s="19"/>
      <c r="Y129" s="20"/>
      <c r="Z129" s="20"/>
      <c r="AA129" s="20"/>
      <c r="AB129" s="20"/>
      <c r="AC129" s="20"/>
      <c r="AD129" s="20"/>
      <c r="AE129" s="69"/>
    </row>
    <row r="130" spans="16:31" x14ac:dyDescent="0.25">
      <c r="P130" s="36"/>
      <c r="Q130" s="36"/>
      <c r="R130" s="36"/>
      <c r="S130" s="36"/>
      <c r="T130" s="60"/>
      <c r="U130" s="19"/>
      <c r="V130" s="19"/>
      <c r="W130" s="19"/>
      <c r="X130" s="19"/>
      <c r="Y130" s="20"/>
      <c r="Z130" s="20"/>
      <c r="AA130" s="20"/>
      <c r="AB130" s="20"/>
      <c r="AC130" s="20"/>
      <c r="AD130" s="20"/>
      <c r="AE130" s="69"/>
    </row>
    <row r="131" spans="16:31" x14ac:dyDescent="0.25">
      <c r="P131" s="36"/>
      <c r="Q131" s="36"/>
      <c r="R131" s="36"/>
      <c r="S131" s="36"/>
      <c r="T131" s="60"/>
      <c r="U131" s="19"/>
      <c r="V131" s="19"/>
      <c r="W131" s="19"/>
      <c r="X131" s="19"/>
      <c r="Y131" s="20"/>
      <c r="Z131" s="20"/>
      <c r="AA131" s="20"/>
      <c r="AB131" s="20"/>
      <c r="AC131" s="20"/>
      <c r="AD131" s="20"/>
      <c r="AE131" s="69"/>
    </row>
    <row r="132" spans="16:31" x14ac:dyDescent="0.25">
      <c r="P132" s="36"/>
      <c r="Q132" s="36"/>
      <c r="R132" s="36"/>
      <c r="S132" s="36"/>
      <c r="T132" s="60"/>
      <c r="U132" s="19"/>
      <c r="V132" s="19"/>
      <c r="W132" s="19"/>
      <c r="X132" s="19"/>
      <c r="Y132" s="20"/>
      <c r="Z132" s="20"/>
      <c r="AA132" s="20"/>
      <c r="AB132" s="20"/>
      <c r="AC132" s="20"/>
      <c r="AD132" s="20"/>
      <c r="AE132" s="69"/>
    </row>
    <row r="133" spans="16:31" x14ac:dyDescent="0.25">
      <c r="P133" s="36"/>
      <c r="Q133" s="36"/>
      <c r="R133" s="36"/>
      <c r="S133" s="36"/>
      <c r="T133" s="60"/>
      <c r="U133" s="19"/>
      <c r="V133" s="19"/>
      <c r="W133" s="19"/>
      <c r="X133" s="19"/>
      <c r="Y133" s="20"/>
      <c r="Z133" s="20"/>
      <c r="AA133" s="20"/>
      <c r="AB133" s="20"/>
      <c r="AC133" s="20"/>
      <c r="AD133" s="20"/>
      <c r="AE133" s="69"/>
    </row>
    <row r="134" spans="16:31" x14ac:dyDescent="0.25">
      <c r="P134" s="36"/>
      <c r="Q134" s="36"/>
      <c r="R134" s="36"/>
      <c r="S134" s="36"/>
      <c r="T134" s="60"/>
      <c r="U134" s="19"/>
      <c r="V134" s="19"/>
      <c r="W134" s="19"/>
      <c r="X134" s="19"/>
      <c r="Y134" s="20"/>
      <c r="Z134" s="20"/>
      <c r="AA134" s="20"/>
      <c r="AB134" s="20"/>
      <c r="AC134" s="20"/>
      <c r="AD134" s="20"/>
      <c r="AE134" s="69"/>
    </row>
    <row r="135" spans="16:31" x14ac:dyDescent="0.25">
      <c r="P135" s="36"/>
      <c r="Q135" s="36"/>
      <c r="R135" s="36"/>
      <c r="S135" s="36"/>
      <c r="T135" s="60"/>
      <c r="U135" s="19"/>
      <c r="V135" s="19"/>
      <c r="W135" s="19"/>
      <c r="X135" s="19"/>
      <c r="Y135" s="20"/>
      <c r="Z135" s="20"/>
      <c r="AA135" s="20"/>
      <c r="AB135" s="20"/>
      <c r="AC135" s="20"/>
      <c r="AD135" s="20"/>
      <c r="AE135" s="69"/>
    </row>
    <row r="136" spans="16:31" x14ac:dyDescent="0.25">
      <c r="P136" s="36"/>
      <c r="Q136" s="36"/>
      <c r="R136" s="36"/>
      <c r="S136" s="36"/>
      <c r="T136" s="60"/>
      <c r="U136" s="19"/>
      <c r="V136" s="19"/>
      <c r="W136" s="19"/>
      <c r="X136" s="19"/>
      <c r="Y136" s="20"/>
      <c r="Z136" s="20"/>
      <c r="AA136" s="20"/>
      <c r="AB136" s="20"/>
      <c r="AC136" s="20"/>
      <c r="AD136" s="20"/>
      <c r="AE136" s="69"/>
    </row>
  </sheetData>
  <autoFilter ref="A3:AF92">
    <sortState ref="BF5:CF64">
      <sortCondition descending="1" ref="CF3:CF64"/>
    </sortState>
  </autoFilter>
  <sortState ref="B6:AF92">
    <sortCondition descending="1" ref="AF6:AF92"/>
  </sortState>
  <mergeCells count="13">
    <mergeCell ref="B2:B3"/>
    <mergeCell ref="A2:A3"/>
    <mergeCell ref="F2:J2"/>
    <mergeCell ref="K2:O2"/>
    <mergeCell ref="P2:T2"/>
    <mergeCell ref="AF2:AF3"/>
    <mergeCell ref="BF1:CE1"/>
    <mergeCell ref="E2:E3"/>
    <mergeCell ref="D2:D3"/>
    <mergeCell ref="C2:C3"/>
    <mergeCell ref="U2:Y2"/>
    <mergeCell ref="AE2:AE3"/>
    <mergeCell ref="Z2:AD2"/>
  </mergeCells>
  <pageMargins left="0.7" right="0.7" top="0.75" bottom="0.75" header="0.3" footer="0.3"/>
  <pageSetup paperSize="9" scale="6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6"/>
  <sheetViews>
    <sheetView view="pageBreakPreview" zoomScaleNormal="100" zoomScaleSheetLayoutView="100" workbookViewId="0">
      <pane xSplit="16" ySplit="3" topLeftCell="Q4" activePane="bottomRight" state="frozen"/>
      <selection pane="topRight" activeCell="Q1" sqref="Q1"/>
      <selection pane="bottomLeft" activeCell="A4" sqref="A4"/>
      <selection pane="bottomRight" activeCell="C34" sqref="C34"/>
    </sheetView>
  </sheetViews>
  <sheetFormatPr defaultRowHeight="15" x14ac:dyDescent="0.25"/>
  <cols>
    <col min="1" max="1" width="5.85546875" style="39" customWidth="1"/>
    <col min="2" max="2" width="24.140625" style="39" customWidth="1"/>
    <col min="3" max="3" width="4.5703125" style="39" customWidth="1"/>
    <col min="4" max="4" width="16.140625" style="39" customWidth="1"/>
    <col min="5" max="5" width="13.7109375" style="39" customWidth="1"/>
    <col min="6" max="6" width="4.28515625" style="1" hidden="1" customWidth="1"/>
    <col min="7" max="7" width="8.28515625" style="1" hidden="1" customWidth="1"/>
    <col min="8" max="8" width="12.140625" style="1" hidden="1" customWidth="1"/>
    <col min="9" max="9" width="13.28515625" style="1" hidden="1" customWidth="1"/>
    <col min="10" max="10" width="12.5703125" style="83" hidden="1" customWidth="1"/>
    <col min="11" max="11" width="0.42578125" style="35" customWidth="1"/>
    <col min="12" max="12" width="8.7109375" style="35" customWidth="1"/>
    <col min="13" max="13" width="0.5703125" style="35" customWidth="1"/>
    <col min="14" max="14" width="7.85546875" style="77" customWidth="1"/>
    <col min="15" max="15" width="7.85546875" style="35" customWidth="1"/>
    <col min="16" max="16" width="0.140625" style="35" customWidth="1"/>
    <col min="17" max="17" width="8.85546875" style="35" customWidth="1"/>
    <col min="18" max="18" width="4.5703125" style="35" hidden="1" customWidth="1"/>
    <col min="19" max="19" width="8.5703125" style="77" customWidth="1"/>
    <col min="20" max="20" width="10.28515625" style="85" customWidth="1"/>
    <col min="21" max="21" width="0.42578125" style="50" customWidth="1"/>
    <col min="22" max="22" width="9" style="50" customWidth="1"/>
    <col min="23" max="23" width="0.7109375" style="50" customWidth="1"/>
    <col min="24" max="24" width="9.28515625" style="80" customWidth="1"/>
    <col min="25" max="25" width="9.28515625" style="84" customWidth="1"/>
    <col min="26" max="26" width="0.5703125" style="84" customWidth="1"/>
    <col min="27" max="27" width="9.28515625" style="84" customWidth="1"/>
    <col min="28" max="28" width="0.140625" style="84" customWidth="1"/>
    <col min="29" max="29" width="7.42578125" style="84" customWidth="1"/>
    <col min="30" max="30" width="9.140625" style="39"/>
    <col min="31" max="31" width="7.42578125" style="97" customWidth="1"/>
    <col min="32" max="16384" width="9.140625" style="39"/>
  </cols>
  <sheetData>
    <row r="1" spans="1:32" ht="21" x14ac:dyDescent="0.25">
      <c r="A1" s="219" t="s">
        <v>93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  <c r="T1" s="219"/>
      <c r="U1" s="219"/>
      <c r="V1" s="219"/>
      <c r="W1" s="219"/>
      <c r="X1" s="219"/>
      <c r="Y1" s="219"/>
      <c r="Z1" s="118"/>
      <c r="AA1" s="118"/>
      <c r="AB1" s="118"/>
      <c r="AC1" s="118"/>
      <c r="AE1" s="39"/>
    </row>
    <row r="2" spans="1:32" ht="81.75" customHeight="1" x14ac:dyDescent="0.25">
      <c r="A2" s="224" t="s">
        <v>0</v>
      </c>
      <c r="B2" s="224" t="s">
        <v>1</v>
      </c>
      <c r="C2" s="224" t="s">
        <v>10</v>
      </c>
      <c r="D2" s="224" t="s">
        <v>134</v>
      </c>
      <c r="E2" s="224" t="s">
        <v>2</v>
      </c>
      <c r="F2" s="225" t="s">
        <v>288</v>
      </c>
      <c r="G2" s="226"/>
      <c r="H2" s="226"/>
      <c r="I2" s="226"/>
      <c r="J2" s="227"/>
      <c r="K2" s="220" t="s">
        <v>199</v>
      </c>
      <c r="L2" s="220"/>
      <c r="M2" s="220"/>
      <c r="N2" s="220"/>
      <c r="O2" s="220"/>
      <c r="P2" s="220" t="s">
        <v>230</v>
      </c>
      <c r="Q2" s="220"/>
      <c r="R2" s="220"/>
      <c r="S2" s="220"/>
      <c r="T2" s="220"/>
      <c r="U2" s="220" t="s">
        <v>273</v>
      </c>
      <c r="V2" s="220"/>
      <c r="W2" s="220"/>
      <c r="X2" s="220"/>
      <c r="Y2" s="221"/>
      <c r="Z2" s="228" t="s">
        <v>357</v>
      </c>
      <c r="AA2" s="228"/>
      <c r="AB2" s="228"/>
      <c r="AC2" s="228"/>
      <c r="AD2" s="228"/>
      <c r="AE2" s="229" t="s">
        <v>121</v>
      </c>
      <c r="AF2" s="222" t="s">
        <v>209</v>
      </c>
    </row>
    <row r="3" spans="1:32" s="28" customFormat="1" ht="88.5" customHeight="1" x14ac:dyDescent="0.25">
      <c r="A3" s="224"/>
      <c r="B3" s="224"/>
      <c r="C3" s="224"/>
      <c r="D3" s="224"/>
      <c r="E3" s="224"/>
      <c r="F3" s="17" t="s">
        <v>282</v>
      </c>
      <c r="G3" s="17" t="s">
        <v>283</v>
      </c>
      <c r="H3" s="17" t="s">
        <v>284</v>
      </c>
      <c r="I3" s="16" t="s">
        <v>152</v>
      </c>
      <c r="J3" s="87" t="s">
        <v>285</v>
      </c>
      <c r="K3" s="17" t="s">
        <v>282</v>
      </c>
      <c r="L3" s="17" t="s">
        <v>283</v>
      </c>
      <c r="M3" s="17" t="s">
        <v>284</v>
      </c>
      <c r="N3" s="16" t="s">
        <v>152</v>
      </c>
      <c r="O3" s="88" t="s">
        <v>285</v>
      </c>
      <c r="P3" s="17" t="s">
        <v>282</v>
      </c>
      <c r="Q3" s="17" t="s">
        <v>283</v>
      </c>
      <c r="R3" s="17" t="s">
        <v>284</v>
      </c>
      <c r="S3" s="16" t="s">
        <v>152</v>
      </c>
      <c r="T3" s="87" t="s">
        <v>285</v>
      </c>
      <c r="U3" s="17" t="s">
        <v>282</v>
      </c>
      <c r="V3" s="17" t="s">
        <v>283</v>
      </c>
      <c r="W3" s="17" t="s">
        <v>284</v>
      </c>
      <c r="X3" s="16" t="s">
        <v>152</v>
      </c>
      <c r="Y3" s="89" t="s">
        <v>285</v>
      </c>
      <c r="Z3" s="90" t="s">
        <v>282</v>
      </c>
      <c r="AA3" s="90" t="s">
        <v>283</v>
      </c>
      <c r="AB3" s="90" t="s">
        <v>284</v>
      </c>
      <c r="AC3" s="119" t="s">
        <v>152</v>
      </c>
      <c r="AD3" s="87" t="s">
        <v>285</v>
      </c>
      <c r="AE3" s="230"/>
      <c r="AF3" s="223"/>
    </row>
    <row r="4" spans="1:32" x14ac:dyDescent="0.25">
      <c r="A4" s="38">
        <v>1</v>
      </c>
      <c r="B4" s="40" t="s">
        <v>62</v>
      </c>
      <c r="C4" s="40" t="s">
        <v>11</v>
      </c>
      <c r="D4" s="40" t="s">
        <v>125</v>
      </c>
      <c r="E4" s="40" t="s">
        <v>95</v>
      </c>
      <c r="F4" s="29"/>
      <c r="G4" s="29"/>
      <c r="H4" s="29"/>
      <c r="I4" s="76"/>
      <c r="J4" s="82"/>
      <c r="K4" s="29">
        <v>23</v>
      </c>
      <c r="L4" s="29">
        <v>1</v>
      </c>
      <c r="M4" s="29">
        <v>1</v>
      </c>
      <c r="N4" s="76">
        <f t="shared" ref="N4:N18" si="0">200*(K4+1-L4)*M4/K4</f>
        <v>200</v>
      </c>
      <c r="O4" s="34">
        <v>200</v>
      </c>
      <c r="P4" s="29">
        <v>19</v>
      </c>
      <c r="Q4" s="29">
        <v>1</v>
      </c>
      <c r="R4" s="29">
        <v>1</v>
      </c>
      <c r="S4" s="79">
        <f t="shared" ref="S4:S19" si="1">200*(P4+1-Q4)*R4/P4</f>
        <v>200</v>
      </c>
      <c r="T4" s="82">
        <v>200</v>
      </c>
      <c r="U4" s="29">
        <v>20</v>
      </c>
      <c r="V4" s="29">
        <v>3</v>
      </c>
      <c r="W4" s="29">
        <v>1</v>
      </c>
      <c r="X4" s="79">
        <f t="shared" ref="X4:X18" si="2">200*(U4+1-V4)*W4/U4</f>
        <v>180</v>
      </c>
      <c r="Y4" s="82">
        <v>180</v>
      </c>
      <c r="Z4" s="151">
        <v>19</v>
      </c>
      <c r="AA4" s="151">
        <v>2</v>
      </c>
      <c r="AB4" s="151">
        <v>1</v>
      </c>
      <c r="AC4" s="79">
        <f t="shared" ref="AC4:AC9" si="3">200*(Z4+1-AA4)*AB4/Z4</f>
        <v>189.47368421052633</v>
      </c>
      <c r="AD4" s="82">
        <f t="shared" ref="AD4:AD36" si="4">ROUNDUP(AC4,0)</f>
        <v>190</v>
      </c>
      <c r="AE4" s="95">
        <f t="shared" ref="AE4:AE36" si="5">SUM(O4+T4+Y4+AD4)</f>
        <v>770</v>
      </c>
      <c r="AF4" s="102">
        <f t="shared" ref="AF4:AF36" si="6">AE4-MIN(T4, Y4, O4)</f>
        <v>590</v>
      </c>
    </row>
    <row r="5" spans="1:32" ht="25.5" customHeight="1" x14ac:dyDescent="0.25">
      <c r="A5" s="38">
        <v>2</v>
      </c>
      <c r="B5" s="40" t="s">
        <v>151</v>
      </c>
      <c r="C5" s="40" t="s">
        <v>11</v>
      </c>
      <c r="D5" s="40" t="s">
        <v>133</v>
      </c>
      <c r="E5" s="40" t="s">
        <v>105</v>
      </c>
      <c r="F5" s="29"/>
      <c r="G5" s="29"/>
      <c r="H5" s="29"/>
      <c r="I5" s="76"/>
      <c r="J5" s="82"/>
      <c r="K5" s="29">
        <v>23</v>
      </c>
      <c r="L5" s="29">
        <v>2</v>
      </c>
      <c r="M5" s="29">
        <v>1</v>
      </c>
      <c r="N5" s="76">
        <f t="shared" si="0"/>
        <v>191.30434782608697</v>
      </c>
      <c r="O5" s="34">
        <v>192</v>
      </c>
      <c r="P5" s="29">
        <v>19</v>
      </c>
      <c r="Q5" s="29">
        <v>5</v>
      </c>
      <c r="R5" s="29">
        <v>1</v>
      </c>
      <c r="S5" s="76">
        <f t="shared" si="1"/>
        <v>157.89473684210526</v>
      </c>
      <c r="T5" s="82">
        <v>158</v>
      </c>
      <c r="U5" s="29">
        <v>20</v>
      </c>
      <c r="V5" s="29">
        <v>2</v>
      </c>
      <c r="W5" s="29">
        <v>1</v>
      </c>
      <c r="X5" s="79">
        <f t="shared" si="2"/>
        <v>190</v>
      </c>
      <c r="Y5" s="82">
        <v>190</v>
      </c>
      <c r="Z5" s="25">
        <v>19</v>
      </c>
      <c r="AA5" s="25">
        <v>4</v>
      </c>
      <c r="AB5" s="76">
        <v>1</v>
      </c>
      <c r="AC5" s="79">
        <f t="shared" si="3"/>
        <v>168.42105263157896</v>
      </c>
      <c r="AD5" s="82">
        <f t="shared" si="4"/>
        <v>169</v>
      </c>
      <c r="AE5" s="95">
        <f t="shared" si="5"/>
        <v>709</v>
      </c>
      <c r="AF5" s="102">
        <f t="shared" si="6"/>
        <v>551</v>
      </c>
    </row>
    <row r="6" spans="1:32" x14ac:dyDescent="0.25">
      <c r="A6" s="38">
        <v>3</v>
      </c>
      <c r="B6" s="40" t="s">
        <v>64</v>
      </c>
      <c r="C6" s="40" t="s">
        <v>11</v>
      </c>
      <c r="D6" s="40" t="s">
        <v>125</v>
      </c>
      <c r="E6" s="40" t="s">
        <v>97</v>
      </c>
      <c r="F6" s="29"/>
      <c r="G6" s="29"/>
      <c r="H6" s="29"/>
      <c r="I6" s="76"/>
      <c r="J6" s="82"/>
      <c r="K6" s="29">
        <v>23</v>
      </c>
      <c r="L6" s="29">
        <v>7</v>
      </c>
      <c r="M6" s="29">
        <v>1</v>
      </c>
      <c r="N6" s="76">
        <f t="shared" si="0"/>
        <v>147.82608695652175</v>
      </c>
      <c r="O6" s="34">
        <v>148</v>
      </c>
      <c r="P6" s="29">
        <v>19</v>
      </c>
      <c r="Q6" s="29">
        <v>2</v>
      </c>
      <c r="R6" s="29">
        <v>1</v>
      </c>
      <c r="S6" s="76">
        <f t="shared" si="1"/>
        <v>189.47368421052633</v>
      </c>
      <c r="T6" s="82">
        <v>190</v>
      </c>
      <c r="U6" s="29">
        <v>20</v>
      </c>
      <c r="V6" s="29">
        <v>4</v>
      </c>
      <c r="W6" s="29">
        <v>1</v>
      </c>
      <c r="X6" s="79">
        <f t="shared" si="2"/>
        <v>170</v>
      </c>
      <c r="Y6" s="82">
        <v>170</v>
      </c>
      <c r="Z6" s="151">
        <v>19</v>
      </c>
      <c r="AA6" s="151">
        <v>3</v>
      </c>
      <c r="AB6" s="151">
        <v>1</v>
      </c>
      <c r="AC6" s="79">
        <f t="shared" si="3"/>
        <v>178.94736842105263</v>
      </c>
      <c r="AD6" s="82">
        <f t="shared" si="4"/>
        <v>179</v>
      </c>
      <c r="AE6" s="95">
        <f t="shared" si="5"/>
        <v>687</v>
      </c>
      <c r="AF6" s="102">
        <f t="shared" si="6"/>
        <v>539</v>
      </c>
    </row>
    <row r="7" spans="1:32" x14ac:dyDescent="0.25">
      <c r="A7" s="38">
        <v>4</v>
      </c>
      <c r="B7" s="40" t="s">
        <v>66</v>
      </c>
      <c r="C7" s="40" t="s">
        <v>11</v>
      </c>
      <c r="D7" s="40" t="s">
        <v>125</v>
      </c>
      <c r="E7" s="40" t="s">
        <v>100</v>
      </c>
      <c r="F7" s="29"/>
      <c r="G7" s="29"/>
      <c r="H7" s="29"/>
      <c r="I7" s="76"/>
      <c r="J7" s="82"/>
      <c r="K7" s="29">
        <v>23</v>
      </c>
      <c r="L7" s="29">
        <v>5</v>
      </c>
      <c r="M7" s="29">
        <v>1</v>
      </c>
      <c r="N7" s="76">
        <f t="shared" si="0"/>
        <v>165.21739130434781</v>
      </c>
      <c r="O7" s="34">
        <v>166</v>
      </c>
      <c r="P7" s="29">
        <v>19</v>
      </c>
      <c r="Q7" s="29">
        <v>7</v>
      </c>
      <c r="R7" s="29">
        <v>1</v>
      </c>
      <c r="S7" s="76">
        <f t="shared" si="1"/>
        <v>136.84210526315789</v>
      </c>
      <c r="T7" s="82">
        <v>137</v>
      </c>
      <c r="U7" s="29">
        <v>20</v>
      </c>
      <c r="V7" s="29">
        <v>6</v>
      </c>
      <c r="W7" s="29">
        <v>1</v>
      </c>
      <c r="X7" s="79">
        <f t="shared" si="2"/>
        <v>150</v>
      </c>
      <c r="Y7" s="82">
        <v>150</v>
      </c>
      <c r="Z7" s="151">
        <v>19</v>
      </c>
      <c r="AA7" s="151">
        <v>1</v>
      </c>
      <c r="AB7" s="151">
        <v>1</v>
      </c>
      <c r="AC7" s="79">
        <f t="shared" si="3"/>
        <v>200</v>
      </c>
      <c r="AD7" s="82">
        <f t="shared" si="4"/>
        <v>200</v>
      </c>
      <c r="AE7" s="95">
        <f t="shared" si="5"/>
        <v>653</v>
      </c>
      <c r="AF7" s="102">
        <f t="shared" si="6"/>
        <v>516</v>
      </c>
    </row>
    <row r="8" spans="1:32" x14ac:dyDescent="0.25">
      <c r="A8" s="38">
        <v>5</v>
      </c>
      <c r="B8" s="40" t="s">
        <v>73</v>
      </c>
      <c r="C8" s="40" t="s">
        <v>11</v>
      </c>
      <c r="D8" s="40" t="s">
        <v>122</v>
      </c>
      <c r="E8" s="40" t="s">
        <v>107</v>
      </c>
      <c r="F8" s="29"/>
      <c r="G8" s="29"/>
      <c r="H8" s="29"/>
      <c r="I8" s="76"/>
      <c r="J8" s="82"/>
      <c r="K8" s="29">
        <v>23</v>
      </c>
      <c r="L8" s="29">
        <v>9</v>
      </c>
      <c r="M8" s="29">
        <v>1</v>
      </c>
      <c r="N8" s="76">
        <f t="shared" si="0"/>
        <v>130.43478260869566</v>
      </c>
      <c r="O8" s="34">
        <v>131</v>
      </c>
      <c r="P8" s="29">
        <v>19</v>
      </c>
      <c r="Q8" s="29">
        <v>4</v>
      </c>
      <c r="R8" s="29">
        <v>1</v>
      </c>
      <c r="S8" s="76">
        <f t="shared" si="1"/>
        <v>168.42105263157896</v>
      </c>
      <c r="T8" s="82">
        <v>169</v>
      </c>
      <c r="U8" s="29">
        <v>20</v>
      </c>
      <c r="V8" s="29">
        <v>5</v>
      </c>
      <c r="W8" s="29">
        <v>1</v>
      </c>
      <c r="X8" s="79">
        <f t="shared" si="2"/>
        <v>160</v>
      </c>
      <c r="Y8" s="82">
        <v>160</v>
      </c>
      <c r="Z8" s="151">
        <v>19</v>
      </c>
      <c r="AA8" s="151">
        <v>6</v>
      </c>
      <c r="AB8" s="151">
        <v>1</v>
      </c>
      <c r="AC8" s="79">
        <f t="shared" si="3"/>
        <v>147.36842105263159</v>
      </c>
      <c r="AD8" s="82">
        <f t="shared" si="4"/>
        <v>148</v>
      </c>
      <c r="AE8" s="95">
        <f t="shared" si="5"/>
        <v>608</v>
      </c>
      <c r="AF8" s="102">
        <f t="shared" si="6"/>
        <v>477</v>
      </c>
    </row>
    <row r="9" spans="1:32" x14ac:dyDescent="0.25">
      <c r="A9" s="38">
        <v>6</v>
      </c>
      <c r="B9" s="44" t="s">
        <v>26</v>
      </c>
      <c r="C9" s="40" t="s">
        <v>11</v>
      </c>
      <c r="D9" s="40" t="s">
        <v>125</v>
      </c>
      <c r="E9" s="40" t="s">
        <v>58</v>
      </c>
      <c r="F9" s="29"/>
      <c r="G9" s="43"/>
      <c r="H9" s="29"/>
      <c r="I9" s="76"/>
      <c r="J9" s="82"/>
      <c r="K9" s="29">
        <v>23</v>
      </c>
      <c r="L9" s="29">
        <v>8</v>
      </c>
      <c r="M9" s="29">
        <v>1</v>
      </c>
      <c r="N9" s="76">
        <f t="shared" si="0"/>
        <v>139.13043478260869</v>
      </c>
      <c r="O9" s="34">
        <v>140</v>
      </c>
      <c r="P9" s="29">
        <v>19</v>
      </c>
      <c r="Q9" s="29">
        <v>3</v>
      </c>
      <c r="R9" s="29">
        <v>1</v>
      </c>
      <c r="S9" s="76">
        <f t="shared" si="1"/>
        <v>178.94736842105263</v>
      </c>
      <c r="T9" s="82">
        <v>179</v>
      </c>
      <c r="U9" s="29">
        <v>20</v>
      </c>
      <c r="V9" s="29">
        <v>7</v>
      </c>
      <c r="W9" s="29">
        <v>1</v>
      </c>
      <c r="X9" s="79">
        <f t="shared" si="2"/>
        <v>140</v>
      </c>
      <c r="Y9" s="82">
        <v>140</v>
      </c>
      <c r="Z9" s="25">
        <v>19</v>
      </c>
      <c r="AA9" s="25">
        <v>13</v>
      </c>
      <c r="AB9" s="76">
        <v>1</v>
      </c>
      <c r="AC9" s="79">
        <f t="shared" si="3"/>
        <v>73.684210526315795</v>
      </c>
      <c r="AD9" s="82">
        <f t="shared" si="4"/>
        <v>74</v>
      </c>
      <c r="AE9" s="95">
        <f t="shared" si="5"/>
        <v>533</v>
      </c>
      <c r="AF9" s="102">
        <f t="shared" si="6"/>
        <v>393</v>
      </c>
    </row>
    <row r="10" spans="1:32" x14ac:dyDescent="0.25">
      <c r="A10" s="38">
        <v>7</v>
      </c>
      <c r="B10" s="40" t="s">
        <v>68</v>
      </c>
      <c r="C10" s="40" t="s">
        <v>11</v>
      </c>
      <c r="D10" s="40" t="s">
        <v>125</v>
      </c>
      <c r="E10" s="40" t="s">
        <v>102</v>
      </c>
      <c r="F10" s="29"/>
      <c r="G10" s="29"/>
      <c r="H10" s="29"/>
      <c r="I10" s="76"/>
      <c r="J10" s="82"/>
      <c r="K10" s="29">
        <v>23</v>
      </c>
      <c r="L10" s="91">
        <v>2</v>
      </c>
      <c r="M10" s="29">
        <v>1</v>
      </c>
      <c r="N10" s="76">
        <f t="shared" si="0"/>
        <v>191.30434782608697</v>
      </c>
      <c r="O10" s="152">
        <v>192</v>
      </c>
      <c r="P10" s="29">
        <v>19</v>
      </c>
      <c r="Q10" s="29">
        <v>8</v>
      </c>
      <c r="R10" s="29">
        <v>1</v>
      </c>
      <c r="S10" s="76">
        <f t="shared" si="1"/>
        <v>126.31578947368421</v>
      </c>
      <c r="T10" s="75">
        <v>127</v>
      </c>
      <c r="U10" s="29">
        <v>20</v>
      </c>
      <c r="V10" s="29">
        <v>1</v>
      </c>
      <c r="W10" s="29">
        <v>1</v>
      </c>
      <c r="X10" s="79">
        <f t="shared" si="2"/>
        <v>200</v>
      </c>
      <c r="Y10" s="82">
        <v>200</v>
      </c>
      <c r="Z10" s="154" t="s">
        <v>365</v>
      </c>
      <c r="AA10" s="151" t="s">
        <v>114</v>
      </c>
      <c r="AB10" s="151">
        <v>1</v>
      </c>
      <c r="AC10" s="79" t="s">
        <v>364</v>
      </c>
      <c r="AD10" s="82">
        <f t="shared" si="4"/>
        <v>0</v>
      </c>
      <c r="AE10" s="95">
        <f t="shared" si="5"/>
        <v>519</v>
      </c>
      <c r="AF10" s="102">
        <f t="shared" si="6"/>
        <v>392</v>
      </c>
    </row>
    <row r="11" spans="1:32" x14ac:dyDescent="0.25">
      <c r="A11" s="38">
        <v>8</v>
      </c>
      <c r="B11" s="44" t="s">
        <v>194</v>
      </c>
      <c r="C11" s="40" t="s">
        <v>11</v>
      </c>
      <c r="D11" s="46" t="s">
        <v>122</v>
      </c>
      <c r="E11" s="46" t="s">
        <v>274</v>
      </c>
      <c r="F11" s="29"/>
      <c r="G11" s="43"/>
      <c r="H11" s="29"/>
      <c r="I11" s="76"/>
      <c r="J11" s="82"/>
      <c r="K11" s="29">
        <v>23</v>
      </c>
      <c r="L11" s="29">
        <v>13</v>
      </c>
      <c r="M11" s="29">
        <v>1</v>
      </c>
      <c r="N11" s="76">
        <f t="shared" si="0"/>
        <v>95.652173913043484</v>
      </c>
      <c r="O11" s="34">
        <v>96</v>
      </c>
      <c r="P11" s="29">
        <v>19</v>
      </c>
      <c r="Q11" s="29">
        <v>10</v>
      </c>
      <c r="R11" s="29">
        <v>1</v>
      </c>
      <c r="S11" s="76">
        <f t="shared" si="1"/>
        <v>105.26315789473684</v>
      </c>
      <c r="T11" s="82">
        <v>106</v>
      </c>
      <c r="U11" s="29">
        <v>20</v>
      </c>
      <c r="V11" s="29">
        <v>8</v>
      </c>
      <c r="W11" s="29">
        <v>1</v>
      </c>
      <c r="X11" s="79">
        <f t="shared" si="2"/>
        <v>130</v>
      </c>
      <c r="Y11" s="82">
        <v>130</v>
      </c>
      <c r="Z11" s="151">
        <v>19</v>
      </c>
      <c r="AA11" s="151">
        <v>7</v>
      </c>
      <c r="AB11" s="151">
        <v>1</v>
      </c>
      <c r="AC11" s="79">
        <f>200*(Z11+1-AA11)*AB11/Z11</f>
        <v>136.84210526315789</v>
      </c>
      <c r="AD11" s="82">
        <f t="shared" si="4"/>
        <v>137</v>
      </c>
      <c r="AE11" s="95">
        <f t="shared" si="5"/>
        <v>469</v>
      </c>
      <c r="AF11" s="102">
        <f t="shared" si="6"/>
        <v>373</v>
      </c>
    </row>
    <row r="12" spans="1:32" x14ac:dyDescent="0.25">
      <c r="A12" s="38">
        <v>9</v>
      </c>
      <c r="B12" s="45" t="s">
        <v>201</v>
      </c>
      <c r="C12" s="45" t="s">
        <v>11</v>
      </c>
      <c r="D12" s="45" t="s">
        <v>124</v>
      </c>
      <c r="E12" s="46" t="s">
        <v>141</v>
      </c>
      <c r="F12" s="29"/>
      <c r="G12" s="43"/>
      <c r="H12" s="29"/>
      <c r="I12" s="76"/>
      <c r="J12" s="82"/>
      <c r="K12" s="29">
        <v>23</v>
      </c>
      <c r="L12" s="29">
        <v>11</v>
      </c>
      <c r="M12" s="29">
        <v>1</v>
      </c>
      <c r="N12" s="76">
        <f t="shared" si="0"/>
        <v>113.04347826086956</v>
      </c>
      <c r="O12" s="34">
        <v>114</v>
      </c>
      <c r="P12" s="29">
        <v>19</v>
      </c>
      <c r="Q12" s="29">
        <v>14</v>
      </c>
      <c r="R12" s="29">
        <v>1</v>
      </c>
      <c r="S12" s="76">
        <f t="shared" si="1"/>
        <v>63.157894736842103</v>
      </c>
      <c r="T12" s="82">
        <v>64</v>
      </c>
      <c r="U12" s="29">
        <v>20</v>
      </c>
      <c r="V12" s="29">
        <v>11</v>
      </c>
      <c r="W12" s="29">
        <v>1</v>
      </c>
      <c r="X12" s="79">
        <f t="shared" si="2"/>
        <v>100</v>
      </c>
      <c r="Y12" s="82">
        <v>100</v>
      </c>
      <c r="Z12" s="25">
        <v>19</v>
      </c>
      <c r="AA12" s="25">
        <v>8</v>
      </c>
      <c r="AB12" s="76">
        <v>1</v>
      </c>
      <c r="AC12" s="79">
        <f>200*(Z12+1-AA12)*AB12/Z12</f>
        <v>126.31578947368421</v>
      </c>
      <c r="AD12" s="82">
        <f t="shared" si="4"/>
        <v>127</v>
      </c>
      <c r="AE12" s="95">
        <f t="shared" si="5"/>
        <v>405</v>
      </c>
      <c r="AF12" s="102">
        <f t="shared" si="6"/>
        <v>341</v>
      </c>
    </row>
    <row r="13" spans="1:32" x14ac:dyDescent="0.25">
      <c r="A13" s="38">
        <v>10</v>
      </c>
      <c r="B13" s="40" t="s">
        <v>67</v>
      </c>
      <c r="C13" s="40" t="s">
        <v>11</v>
      </c>
      <c r="D13" s="40" t="s">
        <v>124</v>
      </c>
      <c r="E13" s="40" t="s">
        <v>99</v>
      </c>
      <c r="F13" s="29"/>
      <c r="G13" s="29"/>
      <c r="H13" s="29"/>
      <c r="I13" s="76"/>
      <c r="J13" s="82"/>
      <c r="K13" s="29">
        <v>23</v>
      </c>
      <c r="L13" s="29">
        <v>4</v>
      </c>
      <c r="M13" s="29">
        <v>1</v>
      </c>
      <c r="N13" s="76">
        <f t="shared" si="0"/>
        <v>173.91304347826087</v>
      </c>
      <c r="O13" s="34">
        <v>174</v>
      </c>
      <c r="P13" s="29">
        <v>19</v>
      </c>
      <c r="Q13" s="29">
        <v>6</v>
      </c>
      <c r="R13" s="29">
        <v>1</v>
      </c>
      <c r="S13" s="76">
        <f t="shared" si="1"/>
        <v>147.36842105263159</v>
      </c>
      <c r="T13" s="75">
        <v>148</v>
      </c>
      <c r="U13" s="29">
        <v>20</v>
      </c>
      <c r="V13" s="29">
        <v>10</v>
      </c>
      <c r="W13" s="29">
        <v>1</v>
      </c>
      <c r="X13" s="175">
        <f t="shared" si="2"/>
        <v>110</v>
      </c>
      <c r="Y13" s="82">
        <v>110</v>
      </c>
      <c r="Z13" s="153" t="s">
        <v>365</v>
      </c>
      <c r="AA13" s="25" t="s">
        <v>114</v>
      </c>
      <c r="AB13" s="76">
        <v>1</v>
      </c>
      <c r="AC13" s="79" t="s">
        <v>364</v>
      </c>
      <c r="AD13" s="82">
        <f t="shared" si="4"/>
        <v>0</v>
      </c>
      <c r="AE13" s="95">
        <f t="shared" si="5"/>
        <v>432</v>
      </c>
      <c r="AF13" s="102">
        <f t="shared" si="6"/>
        <v>322</v>
      </c>
    </row>
    <row r="14" spans="1:32" x14ac:dyDescent="0.25">
      <c r="A14" s="38">
        <v>11</v>
      </c>
      <c r="B14" s="45" t="s">
        <v>202</v>
      </c>
      <c r="C14" s="45" t="s">
        <v>11</v>
      </c>
      <c r="D14" s="45" t="s">
        <v>124</v>
      </c>
      <c r="E14" s="46" t="s">
        <v>203</v>
      </c>
      <c r="F14" s="29"/>
      <c r="G14" s="43"/>
      <c r="H14" s="29"/>
      <c r="I14" s="76"/>
      <c r="J14" s="82"/>
      <c r="K14" s="29">
        <v>23</v>
      </c>
      <c r="L14" s="29">
        <v>20</v>
      </c>
      <c r="M14" s="29">
        <v>1</v>
      </c>
      <c r="N14" s="76">
        <f t="shared" si="0"/>
        <v>34.782608695652172</v>
      </c>
      <c r="O14" s="34">
        <v>35</v>
      </c>
      <c r="P14" s="29">
        <v>19</v>
      </c>
      <c r="Q14" s="29">
        <v>9</v>
      </c>
      <c r="R14" s="29">
        <v>1</v>
      </c>
      <c r="S14" s="76">
        <f t="shared" si="1"/>
        <v>115.78947368421052</v>
      </c>
      <c r="T14" s="82">
        <v>116</v>
      </c>
      <c r="U14" s="29">
        <v>20</v>
      </c>
      <c r="V14" s="29">
        <v>17</v>
      </c>
      <c r="W14" s="29">
        <v>1</v>
      </c>
      <c r="X14" s="175">
        <f t="shared" si="2"/>
        <v>40</v>
      </c>
      <c r="Y14" s="82">
        <v>40</v>
      </c>
      <c r="Z14" s="25">
        <v>19</v>
      </c>
      <c r="AA14" s="25">
        <v>5</v>
      </c>
      <c r="AB14" s="76">
        <v>1</v>
      </c>
      <c r="AC14" s="79">
        <f>200*(Z14+1-AA14)*AB14/Z14</f>
        <v>157.89473684210526</v>
      </c>
      <c r="AD14" s="82">
        <f t="shared" si="4"/>
        <v>158</v>
      </c>
      <c r="AE14" s="95">
        <f t="shared" si="5"/>
        <v>349</v>
      </c>
      <c r="AF14" s="102">
        <f t="shared" si="6"/>
        <v>314</v>
      </c>
    </row>
    <row r="15" spans="1:32" x14ac:dyDescent="0.25">
      <c r="A15" s="38">
        <v>12</v>
      </c>
      <c r="B15" s="44" t="s">
        <v>195</v>
      </c>
      <c r="C15" s="40" t="s">
        <v>11</v>
      </c>
      <c r="D15" s="40" t="s">
        <v>123</v>
      </c>
      <c r="E15" s="40" t="s">
        <v>19</v>
      </c>
      <c r="F15" s="29"/>
      <c r="G15" s="43"/>
      <c r="H15" s="29"/>
      <c r="I15" s="76"/>
      <c r="J15" s="82"/>
      <c r="K15" s="29">
        <v>23</v>
      </c>
      <c r="L15" s="29">
        <v>14</v>
      </c>
      <c r="M15" s="29">
        <v>1</v>
      </c>
      <c r="N15" s="76">
        <f t="shared" si="0"/>
        <v>86.956521739130437</v>
      </c>
      <c r="O15" s="34">
        <v>87</v>
      </c>
      <c r="P15" s="29">
        <v>19</v>
      </c>
      <c r="Q15" s="29">
        <v>15</v>
      </c>
      <c r="R15" s="29">
        <v>1</v>
      </c>
      <c r="S15" s="76">
        <f t="shared" si="1"/>
        <v>52.631578947368418</v>
      </c>
      <c r="T15" s="75">
        <v>53</v>
      </c>
      <c r="U15" s="29">
        <v>20</v>
      </c>
      <c r="V15" s="29">
        <v>12</v>
      </c>
      <c r="W15" s="29">
        <v>1</v>
      </c>
      <c r="X15" s="175">
        <f t="shared" si="2"/>
        <v>90</v>
      </c>
      <c r="Y15" s="82">
        <v>90</v>
      </c>
      <c r="Z15" s="151">
        <v>19</v>
      </c>
      <c r="AA15" s="151">
        <v>11</v>
      </c>
      <c r="AB15" s="151">
        <v>1</v>
      </c>
      <c r="AC15" s="79">
        <f>200*(Z15+1-AA15)*AB15/Z15</f>
        <v>94.736842105263165</v>
      </c>
      <c r="AD15" s="82">
        <f t="shared" si="4"/>
        <v>95</v>
      </c>
      <c r="AE15" s="95">
        <f t="shared" si="5"/>
        <v>325</v>
      </c>
      <c r="AF15" s="102">
        <f t="shared" si="6"/>
        <v>272</v>
      </c>
    </row>
    <row r="16" spans="1:32" x14ac:dyDescent="0.25">
      <c r="A16" s="38">
        <v>13</v>
      </c>
      <c r="B16" s="40" t="s">
        <v>200</v>
      </c>
      <c r="C16" s="40" t="s">
        <v>11</v>
      </c>
      <c r="D16" s="40" t="s">
        <v>124</v>
      </c>
      <c r="E16" s="40" t="s">
        <v>101</v>
      </c>
      <c r="F16" s="29"/>
      <c r="G16" s="29"/>
      <c r="H16" s="29"/>
      <c r="I16" s="76"/>
      <c r="J16" s="82"/>
      <c r="K16" s="29">
        <v>23</v>
      </c>
      <c r="L16" s="29">
        <v>10</v>
      </c>
      <c r="M16" s="29">
        <v>1</v>
      </c>
      <c r="N16" s="76">
        <f t="shared" si="0"/>
        <v>121.73913043478261</v>
      </c>
      <c r="O16" s="34">
        <v>122</v>
      </c>
      <c r="P16" s="29">
        <v>19</v>
      </c>
      <c r="Q16" s="29">
        <v>11</v>
      </c>
      <c r="R16" s="29">
        <v>1</v>
      </c>
      <c r="S16" s="76">
        <f t="shared" si="1"/>
        <v>94.736842105263165</v>
      </c>
      <c r="T16" s="75">
        <v>95</v>
      </c>
      <c r="U16" s="29">
        <v>20</v>
      </c>
      <c r="V16" s="29">
        <v>9</v>
      </c>
      <c r="W16" s="29">
        <v>1</v>
      </c>
      <c r="X16" s="175">
        <f t="shared" si="2"/>
        <v>120</v>
      </c>
      <c r="Y16" s="82">
        <v>120</v>
      </c>
      <c r="Z16" s="153" t="s">
        <v>365</v>
      </c>
      <c r="AA16" s="25" t="s">
        <v>114</v>
      </c>
      <c r="AB16" s="76">
        <v>1</v>
      </c>
      <c r="AC16" s="79" t="s">
        <v>364</v>
      </c>
      <c r="AD16" s="82">
        <f t="shared" si="4"/>
        <v>0</v>
      </c>
      <c r="AE16" s="95">
        <f t="shared" si="5"/>
        <v>337</v>
      </c>
      <c r="AF16" s="102">
        <f t="shared" si="6"/>
        <v>242</v>
      </c>
    </row>
    <row r="17" spans="1:32" x14ac:dyDescent="0.25">
      <c r="A17" s="38">
        <v>14</v>
      </c>
      <c r="B17" s="44" t="s">
        <v>196</v>
      </c>
      <c r="C17" s="40" t="s">
        <v>11</v>
      </c>
      <c r="D17" s="40" t="s">
        <v>125</v>
      </c>
      <c r="E17" s="40" t="s">
        <v>136</v>
      </c>
      <c r="F17" s="29"/>
      <c r="G17" s="43"/>
      <c r="H17" s="29"/>
      <c r="I17" s="76"/>
      <c r="J17" s="82"/>
      <c r="K17" s="29">
        <v>23</v>
      </c>
      <c r="L17" s="29">
        <v>15</v>
      </c>
      <c r="M17" s="29">
        <v>1</v>
      </c>
      <c r="N17" s="76">
        <f t="shared" si="0"/>
        <v>78.260869565217391</v>
      </c>
      <c r="O17" s="34">
        <v>79</v>
      </c>
      <c r="P17" s="29">
        <v>19</v>
      </c>
      <c r="Q17" s="29">
        <v>16</v>
      </c>
      <c r="R17" s="29">
        <v>1</v>
      </c>
      <c r="S17" s="76">
        <f t="shared" si="1"/>
        <v>42.10526315789474</v>
      </c>
      <c r="T17" s="82">
        <v>43</v>
      </c>
      <c r="U17" s="29">
        <v>20</v>
      </c>
      <c r="V17" s="29">
        <v>14</v>
      </c>
      <c r="W17" s="29">
        <v>1</v>
      </c>
      <c r="X17" s="175">
        <f t="shared" si="2"/>
        <v>70</v>
      </c>
      <c r="Y17" s="82">
        <v>70</v>
      </c>
      <c r="Z17" s="151">
        <v>19</v>
      </c>
      <c r="AA17" s="151">
        <v>12</v>
      </c>
      <c r="AB17" s="151">
        <v>1</v>
      </c>
      <c r="AC17" s="79">
        <f>200*(Z17+1-AA17)*AB17/Z17</f>
        <v>84.21052631578948</v>
      </c>
      <c r="AD17" s="82">
        <f t="shared" si="4"/>
        <v>85</v>
      </c>
      <c r="AE17" s="95">
        <f t="shared" si="5"/>
        <v>277</v>
      </c>
      <c r="AF17" s="102">
        <f t="shared" si="6"/>
        <v>234</v>
      </c>
    </row>
    <row r="18" spans="1:32" x14ac:dyDescent="0.25">
      <c r="A18" s="38">
        <v>15</v>
      </c>
      <c r="B18" s="40" t="s">
        <v>70</v>
      </c>
      <c r="C18" s="40" t="s">
        <v>11</v>
      </c>
      <c r="D18" s="40" t="s">
        <v>130</v>
      </c>
      <c r="E18" s="40" t="s">
        <v>104</v>
      </c>
      <c r="F18" s="29"/>
      <c r="G18" s="95"/>
      <c r="H18" s="29"/>
      <c r="I18" s="76"/>
      <c r="J18" s="86"/>
      <c r="K18" s="29">
        <v>23</v>
      </c>
      <c r="L18" s="91">
        <v>15</v>
      </c>
      <c r="M18" s="29">
        <v>1</v>
      </c>
      <c r="N18" s="76">
        <f t="shared" si="0"/>
        <v>78.260869565217391</v>
      </c>
      <c r="O18" s="152">
        <v>79</v>
      </c>
      <c r="P18" s="29">
        <v>19</v>
      </c>
      <c r="Q18" s="91">
        <v>12</v>
      </c>
      <c r="R18" s="29">
        <v>1</v>
      </c>
      <c r="S18" s="76">
        <f t="shared" si="1"/>
        <v>84.21052631578948</v>
      </c>
      <c r="T18" s="11">
        <v>85</v>
      </c>
      <c r="U18" s="29">
        <v>20</v>
      </c>
      <c r="V18" s="91">
        <v>10</v>
      </c>
      <c r="W18" s="29">
        <v>1</v>
      </c>
      <c r="X18" s="175">
        <f t="shared" si="2"/>
        <v>110</v>
      </c>
      <c r="Y18" s="11">
        <v>110</v>
      </c>
      <c r="Z18" s="154" t="s">
        <v>365</v>
      </c>
      <c r="AA18" s="151" t="s">
        <v>114</v>
      </c>
      <c r="AB18" s="151">
        <v>1</v>
      </c>
      <c r="AC18" s="79" t="s">
        <v>364</v>
      </c>
      <c r="AD18" s="82">
        <f t="shared" si="4"/>
        <v>0</v>
      </c>
      <c r="AE18" s="95">
        <f t="shared" si="5"/>
        <v>274</v>
      </c>
      <c r="AF18" s="102">
        <f t="shared" si="6"/>
        <v>195</v>
      </c>
    </row>
    <row r="19" spans="1:32" x14ac:dyDescent="0.25">
      <c r="A19" s="38">
        <v>16</v>
      </c>
      <c r="B19" s="45" t="s">
        <v>231</v>
      </c>
      <c r="C19" s="45" t="s">
        <v>11</v>
      </c>
      <c r="D19" s="45" t="s">
        <v>124</v>
      </c>
      <c r="E19" s="45" t="s">
        <v>232</v>
      </c>
      <c r="F19" s="29"/>
      <c r="G19" s="43"/>
      <c r="H19" s="29"/>
      <c r="I19" s="76"/>
      <c r="J19" s="82"/>
      <c r="K19" s="29">
        <v>23</v>
      </c>
      <c r="L19" s="43" t="s">
        <v>114</v>
      </c>
      <c r="M19" s="29">
        <v>1</v>
      </c>
      <c r="N19" s="76">
        <v>0</v>
      </c>
      <c r="O19" s="34">
        <v>0</v>
      </c>
      <c r="P19" s="29">
        <v>19</v>
      </c>
      <c r="Q19" s="29">
        <v>12</v>
      </c>
      <c r="R19" s="29">
        <v>1</v>
      </c>
      <c r="S19" s="76">
        <f t="shared" si="1"/>
        <v>84.21052631578948</v>
      </c>
      <c r="T19" s="75">
        <v>85</v>
      </c>
      <c r="U19" s="29">
        <v>20</v>
      </c>
      <c r="V19" s="43" t="s">
        <v>114</v>
      </c>
      <c r="W19" s="29">
        <v>1</v>
      </c>
      <c r="X19" s="175">
        <v>0</v>
      </c>
      <c r="Y19" s="82">
        <v>0</v>
      </c>
      <c r="Z19" s="151">
        <v>19</v>
      </c>
      <c r="AA19" s="151">
        <v>10</v>
      </c>
      <c r="AB19" s="151">
        <v>1</v>
      </c>
      <c r="AC19" s="79">
        <f>200*(Z19+1-AA19)*AB19/Z19</f>
        <v>105.26315789473684</v>
      </c>
      <c r="AD19" s="82">
        <f t="shared" si="4"/>
        <v>106</v>
      </c>
      <c r="AE19" s="95">
        <f t="shared" si="5"/>
        <v>191</v>
      </c>
      <c r="AF19" s="102">
        <f t="shared" si="6"/>
        <v>191</v>
      </c>
    </row>
    <row r="20" spans="1:32" x14ac:dyDescent="0.25">
      <c r="A20" s="38">
        <v>17</v>
      </c>
      <c r="B20" s="40" t="s">
        <v>63</v>
      </c>
      <c r="C20" s="40" t="s">
        <v>11</v>
      </c>
      <c r="D20" s="40" t="s">
        <v>131</v>
      </c>
      <c r="E20" s="40" t="s">
        <v>96</v>
      </c>
      <c r="F20" s="29"/>
      <c r="G20" s="29"/>
      <c r="H20" s="29"/>
      <c r="I20" s="76"/>
      <c r="J20" s="82"/>
      <c r="K20" s="29">
        <v>23</v>
      </c>
      <c r="L20" s="29">
        <v>3</v>
      </c>
      <c r="M20" s="29">
        <v>1</v>
      </c>
      <c r="N20" s="76">
        <f>200*(K20+1-L20)*M20/K20</f>
        <v>182.60869565217391</v>
      </c>
      <c r="O20" s="34">
        <v>183</v>
      </c>
      <c r="P20" s="29">
        <v>19</v>
      </c>
      <c r="Q20" s="43" t="s">
        <v>114</v>
      </c>
      <c r="R20" s="29">
        <v>1</v>
      </c>
      <c r="S20" s="76">
        <v>0</v>
      </c>
      <c r="T20" s="82">
        <v>0</v>
      </c>
      <c r="U20" s="29">
        <v>20</v>
      </c>
      <c r="V20" s="43" t="s">
        <v>114</v>
      </c>
      <c r="W20" s="29">
        <v>1</v>
      </c>
      <c r="X20" s="175">
        <v>0</v>
      </c>
      <c r="Y20" s="82">
        <v>0</v>
      </c>
      <c r="Z20" s="154" t="s">
        <v>365</v>
      </c>
      <c r="AA20" s="151" t="s">
        <v>114</v>
      </c>
      <c r="AB20" s="151">
        <v>1</v>
      </c>
      <c r="AC20" s="79" t="s">
        <v>364</v>
      </c>
      <c r="AD20" s="82">
        <f t="shared" si="4"/>
        <v>0</v>
      </c>
      <c r="AE20" s="95">
        <f t="shared" si="5"/>
        <v>183</v>
      </c>
      <c r="AF20" s="102">
        <f t="shared" si="6"/>
        <v>183</v>
      </c>
    </row>
    <row r="21" spans="1:32" x14ac:dyDescent="0.25">
      <c r="A21" s="38">
        <v>18</v>
      </c>
      <c r="B21" s="45" t="s">
        <v>233</v>
      </c>
      <c r="C21" s="45" t="s">
        <v>11</v>
      </c>
      <c r="D21" s="45" t="s">
        <v>124</v>
      </c>
      <c r="E21" s="45" t="s">
        <v>59</v>
      </c>
      <c r="F21" s="29"/>
      <c r="G21" s="43"/>
      <c r="H21" s="29"/>
      <c r="I21" s="76"/>
      <c r="J21" s="82"/>
      <c r="K21" s="29">
        <v>23</v>
      </c>
      <c r="L21" s="43" t="s">
        <v>114</v>
      </c>
      <c r="M21" s="29">
        <v>1</v>
      </c>
      <c r="N21" s="76">
        <v>0</v>
      </c>
      <c r="O21" s="34">
        <v>0</v>
      </c>
      <c r="P21" s="29">
        <v>19</v>
      </c>
      <c r="Q21" s="29">
        <v>13</v>
      </c>
      <c r="R21" s="29">
        <v>1</v>
      </c>
      <c r="S21" s="76">
        <f>200*(P21+1-Q21)*R21/P21</f>
        <v>73.684210526315795</v>
      </c>
      <c r="T21" s="82">
        <v>74</v>
      </c>
      <c r="U21" s="29">
        <v>20</v>
      </c>
      <c r="V21" s="29">
        <v>16</v>
      </c>
      <c r="W21" s="29">
        <v>1</v>
      </c>
      <c r="X21" s="175">
        <f>200*(U21+1-V21)*W21/U21</f>
        <v>50</v>
      </c>
      <c r="Y21" s="82">
        <v>50</v>
      </c>
      <c r="Z21" s="25">
        <v>19</v>
      </c>
      <c r="AA21" s="25">
        <v>15</v>
      </c>
      <c r="AB21" s="76">
        <v>1</v>
      </c>
      <c r="AC21" s="79">
        <f>200*(Z21+1-AA21)*AB21/Z21</f>
        <v>52.631578947368418</v>
      </c>
      <c r="AD21" s="82">
        <f t="shared" si="4"/>
        <v>53</v>
      </c>
      <c r="AE21" s="95">
        <f t="shared" si="5"/>
        <v>177</v>
      </c>
      <c r="AF21" s="102">
        <f t="shared" si="6"/>
        <v>177</v>
      </c>
    </row>
    <row r="22" spans="1:32" x14ac:dyDescent="0.25">
      <c r="A22" s="38">
        <v>19</v>
      </c>
      <c r="B22" s="45" t="s">
        <v>204</v>
      </c>
      <c r="C22" s="45" t="s">
        <v>11</v>
      </c>
      <c r="D22" s="45" t="s">
        <v>125</v>
      </c>
      <c r="E22" s="46" t="s">
        <v>19</v>
      </c>
      <c r="F22" s="29"/>
      <c r="G22" s="43"/>
      <c r="H22" s="29"/>
      <c r="I22" s="76"/>
      <c r="J22" s="82"/>
      <c r="K22" s="29">
        <v>23</v>
      </c>
      <c r="L22" s="29">
        <v>21</v>
      </c>
      <c r="M22" s="29">
        <v>1</v>
      </c>
      <c r="N22" s="76">
        <f>200*(K22+1-L22)*M22/K22</f>
        <v>26.086956521739129</v>
      </c>
      <c r="O22" s="34">
        <v>27</v>
      </c>
      <c r="P22" s="29">
        <v>19</v>
      </c>
      <c r="Q22" s="43" t="s">
        <v>114</v>
      </c>
      <c r="R22" s="29">
        <v>1</v>
      </c>
      <c r="S22" s="76">
        <v>0</v>
      </c>
      <c r="T22" s="82">
        <v>0</v>
      </c>
      <c r="U22" s="29">
        <v>20</v>
      </c>
      <c r="V22" s="29">
        <v>18</v>
      </c>
      <c r="W22" s="29">
        <v>1</v>
      </c>
      <c r="X22" s="175">
        <f>200*(U22+1-V22)*W22/U22</f>
        <v>30</v>
      </c>
      <c r="Y22" s="82">
        <v>30</v>
      </c>
      <c r="Z22" s="151">
        <v>19</v>
      </c>
      <c r="AA22" s="151">
        <v>9</v>
      </c>
      <c r="AB22" s="151">
        <v>1</v>
      </c>
      <c r="AC22" s="79">
        <f>200*(Z22+1-AA22)*AB22/Z22</f>
        <v>115.78947368421052</v>
      </c>
      <c r="AD22" s="82">
        <f t="shared" si="4"/>
        <v>116</v>
      </c>
      <c r="AE22" s="95">
        <f t="shared" si="5"/>
        <v>173</v>
      </c>
      <c r="AF22" s="102">
        <f t="shared" si="6"/>
        <v>173</v>
      </c>
    </row>
    <row r="23" spans="1:32" x14ac:dyDescent="0.25">
      <c r="A23" s="38">
        <v>20</v>
      </c>
      <c r="B23" s="40" t="s">
        <v>69</v>
      </c>
      <c r="C23" s="40" t="s">
        <v>11</v>
      </c>
      <c r="D23" s="40" t="s">
        <v>122</v>
      </c>
      <c r="E23" s="40" t="s">
        <v>103</v>
      </c>
      <c r="F23" s="29"/>
      <c r="G23" s="29"/>
      <c r="H23" s="29"/>
      <c r="I23" s="76"/>
      <c r="J23" s="82"/>
      <c r="K23" s="29">
        <v>23</v>
      </c>
      <c r="L23" s="29">
        <v>6</v>
      </c>
      <c r="M23" s="29">
        <v>1</v>
      </c>
      <c r="N23" s="76">
        <f>200*(K23+1-L23)*M23/K23</f>
        <v>156.52173913043478</v>
      </c>
      <c r="O23" s="34">
        <v>157</v>
      </c>
      <c r="P23" s="29">
        <v>19</v>
      </c>
      <c r="Q23" s="43" t="s">
        <v>114</v>
      </c>
      <c r="R23" s="29">
        <v>1</v>
      </c>
      <c r="S23" s="76">
        <v>0</v>
      </c>
      <c r="T23" s="82">
        <v>0</v>
      </c>
      <c r="U23" s="29">
        <v>20</v>
      </c>
      <c r="V23" s="43" t="s">
        <v>114</v>
      </c>
      <c r="W23" s="29">
        <v>1</v>
      </c>
      <c r="X23" s="175">
        <v>0</v>
      </c>
      <c r="Y23" s="82">
        <v>0</v>
      </c>
      <c r="Z23" s="153" t="s">
        <v>365</v>
      </c>
      <c r="AA23" s="25" t="s">
        <v>114</v>
      </c>
      <c r="AB23" s="76">
        <v>1</v>
      </c>
      <c r="AC23" s="79" t="s">
        <v>364</v>
      </c>
      <c r="AD23" s="82">
        <f t="shared" si="4"/>
        <v>0</v>
      </c>
      <c r="AE23" s="95">
        <f t="shared" si="5"/>
        <v>157</v>
      </c>
      <c r="AF23" s="102">
        <f t="shared" si="6"/>
        <v>157</v>
      </c>
    </row>
    <row r="24" spans="1:32" x14ac:dyDescent="0.25">
      <c r="A24" s="38">
        <v>21</v>
      </c>
      <c r="B24" s="44" t="s">
        <v>154</v>
      </c>
      <c r="C24" s="40" t="s">
        <v>11</v>
      </c>
      <c r="D24" s="40" t="s">
        <v>125</v>
      </c>
      <c r="E24" s="40" t="s">
        <v>156</v>
      </c>
      <c r="F24" s="29"/>
      <c r="G24" s="43"/>
      <c r="H24" s="29"/>
      <c r="I24" s="76"/>
      <c r="J24" s="82"/>
      <c r="K24" s="29">
        <v>23</v>
      </c>
      <c r="L24" s="43" t="s">
        <v>114</v>
      </c>
      <c r="M24" s="29">
        <v>1</v>
      </c>
      <c r="N24" s="76">
        <v>0</v>
      </c>
      <c r="O24" s="34">
        <v>0</v>
      </c>
      <c r="P24" s="29">
        <v>19</v>
      </c>
      <c r="Q24" s="43" t="s">
        <v>114</v>
      </c>
      <c r="R24" s="29">
        <v>1</v>
      </c>
      <c r="S24" s="76">
        <v>0</v>
      </c>
      <c r="T24" s="82">
        <v>0</v>
      </c>
      <c r="U24" s="29">
        <v>20</v>
      </c>
      <c r="V24" s="29">
        <v>13</v>
      </c>
      <c r="W24" s="29">
        <v>1</v>
      </c>
      <c r="X24" s="175">
        <f>200*(U24+1-V24)*W24/U24</f>
        <v>80</v>
      </c>
      <c r="Y24" s="82">
        <v>80</v>
      </c>
      <c r="Z24" s="25">
        <v>19</v>
      </c>
      <c r="AA24" s="25">
        <v>17</v>
      </c>
      <c r="AB24" s="76">
        <v>1</v>
      </c>
      <c r="AC24" s="79">
        <f>200*(Z24+1-AA24)*AB24/Z24</f>
        <v>31.578947368421051</v>
      </c>
      <c r="AD24" s="82">
        <f t="shared" si="4"/>
        <v>32</v>
      </c>
      <c r="AE24" s="95">
        <f t="shared" si="5"/>
        <v>112</v>
      </c>
      <c r="AF24" s="102">
        <f t="shared" si="6"/>
        <v>112</v>
      </c>
    </row>
    <row r="25" spans="1:32" x14ac:dyDescent="0.25">
      <c r="A25" s="38">
        <v>22</v>
      </c>
      <c r="B25" s="44" t="s">
        <v>193</v>
      </c>
      <c r="C25" s="40" t="s">
        <v>11</v>
      </c>
      <c r="D25" s="40" t="s">
        <v>122</v>
      </c>
      <c r="E25" s="40" t="s">
        <v>13</v>
      </c>
      <c r="F25" s="29"/>
      <c r="G25" s="43"/>
      <c r="H25" s="29"/>
      <c r="I25" s="76"/>
      <c r="J25" s="82"/>
      <c r="K25" s="29">
        <v>23</v>
      </c>
      <c r="L25" s="29">
        <v>12</v>
      </c>
      <c r="M25" s="29">
        <v>1</v>
      </c>
      <c r="N25" s="76">
        <f>200*(K25+1-L25)*M25/K25</f>
        <v>104.34782608695652</v>
      </c>
      <c r="O25" s="34">
        <v>105</v>
      </c>
      <c r="P25" s="29">
        <v>19</v>
      </c>
      <c r="Q25" s="43" t="s">
        <v>114</v>
      </c>
      <c r="R25" s="29">
        <v>1</v>
      </c>
      <c r="S25" s="76">
        <v>0</v>
      </c>
      <c r="T25" s="82">
        <v>0</v>
      </c>
      <c r="U25" s="29">
        <v>20</v>
      </c>
      <c r="V25" s="43" t="s">
        <v>114</v>
      </c>
      <c r="W25" s="29">
        <v>1</v>
      </c>
      <c r="X25" s="175">
        <v>0</v>
      </c>
      <c r="Y25" s="82">
        <v>0</v>
      </c>
      <c r="Z25" s="43" t="s">
        <v>365</v>
      </c>
      <c r="AA25" s="29" t="s">
        <v>114</v>
      </c>
      <c r="AB25" s="76">
        <v>1</v>
      </c>
      <c r="AC25" s="79" t="s">
        <v>364</v>
      </c>
      <c r="AD25" s="82">
        <f t="shared" si="4"/>
        <v>0</v>
      </c>
      <c r="AE25" s="95">
        <f t="shared" si="5"/>
        <v>105</v>
      </c>
      <c r="AF25" s="102">
        <f t="shared" si="6"/>
        <v>105</v>
      </c>
    </row>
    <row r="26" spans="1:32" x14ac:dyDescent="0.25">
      <c r="A26" s="38">
        <v>23</v>
      </c>
      <c r="B26" s="44" t="s">
        <v>79</v>
      </c>
      <c r="C26" s="40" t="s">
        <v>11</v>
      </c>
      <c r="D26" s="40" t="s">
        <v>123</v>
      </c>
      <c r="E26" s="40" t="s">
        <v>112</v>
      </c>
      <c r="F26" s="29"/>
      <c r="G26" s="29"/>
      <c r="H26" s="29"/>
      <c r="I26" s="76"/>
      <c r="J26" s="82"/>
      <c r="K26" s="29">
        <v>23</v>
      </c>
      <c r="L26" s="29">
        <v>19</v>
      </c>
      <c r="M26" s="29">
        <v>1</v>
      </c>
      <c r="N26" s="76">
        <f>200*(K26+1-L26)*M26/K26</f>
        <v>43.478260869565219</v>
      </c>
      <c r="O26" s="34">
        <v>44</v>
      </c>
      <c r="P26" s="29">
        <v>19</v>
      </c>
      <c r="Q26" s="29">
        <v>17</v>
      </c>
      <c r="R26" s="29">
        <v>1</v>
      </c>
      <c r="S26" s="76">
        <f>200*(P26+1-Q26)*R26/P26</f>
        <v>31.578947368421051</v>
      </c>
      <c r="T26" s="75">
        <v>32</v>
      </c>
      <c r="U26" s="29">
        <v>20</v>
      </c>
      <c r="V26" s="29">
        <v>15</v>
      </c>
      <c r="W26" s="29">
        <v>1</v>
      </c>
      <c r="X26" s="175">
        <f>200*(U26+1-V26)*W26/U26</f>
        <v>60</v>
      </c>
      <c r="Y26" s="82">
        <v>60</v>
      </c>
      <c r="Z26" s="154" t="s">
        <v>365</v>
      </c>
      <c r="AA26" s="151" t="s">
        <v>114</v>
      </c>
      <c r="AB26" s="151">
        <v>1</v>
      </c>
      <c r="AC26" s="79" t="s">
        <v>364</v>
      </c>
      <c r="AD26" s="82">
        <f t="shared" si="4"/>
        <v>0</v>
      </c>
      <c r="AE26" s="95">
        <f t="shared" si="5"/>
        <v>136</v>
      </c>
      <c r="AF26" s="102">
        <f t="shared" si="6"/>
        <v>104</v>
      </c>
    </row>
    <row r="27" spans="1:32" x14ac:dyDescent="0.25">
      <c r="A27" s="38">
        <v>24</v>
      </c>
      <c r="B27" s="45" t="s">
        <v>242</v>
      </c>
      <c r="C27" s="45" t="s">
        <v>11</v>
      </c>
      <c r="D27" s="45" t="s">
        <v>124</v>
      </c>
      <c r="E27" s="135" t="s">
        <v>243</v>
      </c>
      <c r="F27" s="29"/>
      <c r="G27" s="43"/>
      <c r="H27" s="29"/>
      <c r="I27" s="76"/>
      <c r="J27" s="82"/>
      <c r="K27" s="29">
        <v>23</v>
      </c>
      <c r="L27" s="43" t="s">
        <v>114</v>
      </c>
      <c r="M27" s="29">
        <v>1</v>
      </c>
      <c r="N27" s="76">
        <v>0</v>
      </c>
      <c r="O27" s="34">
        <v>0</v>
      </c>
      <c r="P27" s="29">
        <v>19</v>
      </c>
      <c r="Q27" s="43" t="s">
        <v>114</v>
      </c>
      <c r="R27" s="29">
        <v>1</v>
      </c>
      <c r="S27" s="76">
        <v>0</v>
      </c>
      <c r="T27" s="75">
        <v>0</v>
      </c>
      <c r="U27" s="29">
        <v>20</v>
      </c>
      <c r="V27" s="29">
        <v>20</v>
      </c>
      <c r="W27" s="29">
        <v>1</v>
      </c>
      <c r="X27" s="175">
        <f>200*(U27+1-V27)*W27/U27</f>
        <v>10</v>
      </c>
      <c r="Y27" s="82">
        <v>10</v>
      </c>
      <c r="Z27" s="151">
        <v>19</v>
      </c>
      <c r="AA27" s="151">
        <v>14</v>
      </c>
      <c r="AB27" s="151">
        <v>1</v>
      </c>
      <c r="AC27" s="79">
        <f>200*(Z27+1-AA27)*AB27/Z27</f>
        <v>63.157894736842103</v>
      </c>
      <c r="AD27" s="82">
        <f t="shared" si="4"/>
        <v>64</v>
      </c>
      <c r="AE27" s="95">
        <f t="shared" si="5"/>
        <v>74</v>
      </c>
      <c r="AF27" s="102">
        <f t="shared" si="6"/>
        <v>74</v>
      </c>
    </row>
    <row r="28" spans="1:32" x14ac:dyDescent="0.25">
      <c r="A28" s="38">
        <v>25</v>
      </c>
      <c r="B28" s="40" t="s">
        <v>71</v>
      </c>
      <c r="C28" s="40" t="s">
        <v>11</v>
      </c>
      <c r="D28" s="40" t="s">
        <v>123</v>
      </c>
      <c r="E28" s="40" t="s">
        <v>106</v>
      </c>
      <c r="F28" s="29"/>
      <c r="G28" s="29"/>
      <c r="H28" s="29"/>
      <c r="I28" s="76"/>
      <c r="J28" s="82"/>
      <c r="K28" s="29">
        <v>23</v>
      </c>
      <c r="L28" s="29">
        <v>16</v>
      </c>
      <c r="M28" s="29">
        <v>1</v>
      </c>
      <c r="N28" s="76">
        <f>200*(K28+1-L28)*M28/K28</f>
        <v>69.565217391304344</v>
      </c>
      <c r="O28" s="34">
        <v>70</v>
      </c>
      <c r="P28" s="29">
        <v>19</v>
      </c>
      <c r="Q28" s="43" t="s">
        <v>114</v>
      </c>
      <c r="R28" s="29">
        <v>1</v>
      </c>
      <c r="S28" s="76">
        <v>0</v>
      </c>
      <c r="T28" s="82">
        <v>0</v>
      </c>
      <c r="U28" s="29">
        <v>20</v>
      </c>
      <c r="V28" s="43" t="s">
        <v>114</v>
      </c>
      <c r="W28" s="29">
        <v>1</v>
      </c>
      <c r="X28" s="175">
        <v>0</v>
      </c>
      <c r="Y28" s="82">
        <v>0</v>
      </c>
      <c r="Z28" s="153" t="s">
        <v>365</v>
      </c>
      <c r="AA28" s="25" t="s">
        <v>114</v>
      </c>
      <c r="AB28" s="76">
        <v>1</v>
      </c>
      <c r="AC28" s="79" t="s">
        <v>364</v>
      </c>
      <c r="AD28" s="82">
        <f t="shared" si="4"/>
        <v>0</v>
      </c>
      <c r="AE28" s="95">
        <f t="shared" si="5"/>
        <v>70</v>
      </c>
      <c r="AF28" s="102">
        <f t="shared" si="6"/>
        <v>70</v>
      </c>
    </row>
    <row r="29" spans="1:32" x14ac:dyDescent="0.25">
      <c r="A29" s="38">
        <v>26</v>
      </c>
      <c r="B29" s="40" t="s">
        <v>75</v>
      </c>
      <c r="C29" s="40" t="s">
        <v>11</v>
      </c>
      <c r="D29" s="40" t="s">
        <v>123</v>
      </c>
      <c r="E29" s="40" t="s">
        <v>108</v>
      </c>
      <c r="F29" s="29"/>
      <c r="G29" s="29"/>
      <c r="H29" s="29"/>
      <c r="I29" s="76"/>
      <c r="J29" s="82"/>
      <c r="K29" s="29">
        <v>23</v>
      </c>
      <c r="L29" s="29">
        <v>17</v>
      </c>
      <c r="M29" s="29">
        <v>1</v>
      </c>
      <c r="N29" s="76">
        <f>200*(K29+1-L29)*M29/K29</f>
        <v>60.869565217391305</v>
      </c>
      <c r="O29" s="34">
        <v>61</v>
      </c>
      <c r="P29" s="29">
        <v>19</v>
      </c>
      <c r="Q29" s="43" t="s">
        <v>114</v>
      </c>
      <c r="R29" s="29">
        <v>1</v>
      </c>
      <c r="S29" s="76">
        <v>0</v>
      </c>
      <c r="T29" s="75">
        <v>0</v>
      </c>
      <c r="U29" s="29">
        <v>20</v>
      </c>
      <c r="V29" s="43" t="s">
        <v>114</v>
      </c>
      <c r="W29" s="29">
        <v>1</v>
      </c>
      <c r="X29" s="175">
        <v>0</v>
      </c>
      <c r="Y29" s="82">
        <v>0</v>
      </c>
      <c r="Z29" s="149" t="s">
        <v>365</v>
      </c>
      <c r="AA29" s="150" t="s">
        <v>114</v>
      </c>
      <c r="AB29" s="151">
        <v>1</v>
      </c>
      <c r="AC29" s="79" t="s">
        <v>364</v>
      </c>
      <c r="AD29" s="82">
        <f t="shared" si="4"/>
        <v>0</v>
      </c>
      <c r="AE29" s="95">
        <f t="shared" si="5"/>
        <v>61</v>
      </c>
      <c r="AF29" s="102">
        <f t="shared" si="6"/>
        <v>61</v>
      </c>
    </row>
    <row r="30" spans="1:32" x14ac:dyDescent="0.25">
      <c r="A30" s="38">
        <v>27</v>
      </c>
      <c r="B30" s="40" t="s">
        <v>76</v>
      </c>
      <c r="C30" s="40" t="s">
        <v>11</v>
      </c>
      <c r="D30" s="40" t="s">
        <v>123</v>
      </c>
      <c r="E30" s="40" t="s">
        <v>109</v>
      </c>
      <c r="F30" s="29"/>
      <c r="G30" s="29"/>
      <c r="H30" s="29"/>
      <c r="I30" s="76"/>
      <c r="J30" s="82"/>
      <c r="K30" s="29">
        <v>23</v>
      </c>
      <c r="L30" s="29">
        <v>18</v>
      </c>
      <c r="M30" s="29">
        <v>1</v>
      </c>
      <c r="N30" s="76">
        <f>200*(K30+1-L30)*M30/K30</f>
        <v>52.173913043478258</v>
      </c>
      <c r="O30" s="34">
        <v>53</v>
      </c>
      <c r="P30" s="29">
        <v>19</v>
      </c>
      <c r="Q30" s="43" t="s">
        <v>114</v>
      </c>
      <c r="R30" s="29">
        <v>1</v>
      </c>
      <c r="S30" s="76">
        <v>0</v>
      </c>
      <c r="T30" s="82">
        <v>0</v>
      </c>
      <c r="U30" s="29">
        <v>20</v>
      </c>
      <c r="V30" s="43" t="s">
        <v>114</v>
      </c>
      <c r="W30" s="29">
        <v>1</v>
      </c>
      <c r="X30" s="175">
        <v>0</v>
      </c>
      <c r="Y30" s="82">
        <v>0</v>
      </c>
      <c r="Z30" s="43" t="s">
        <v>365</v>
      </c>
      <c r="AA30" s="29" t="s">
        <v>114</v>
      </c>
      <c r="AB30" s="76">
        <v>1</v>
      </c>
      <c r="AC30" s="79" t="s">
        <v>364</v>
      </c>
      <c r="AD30" s="82">
        <f t="shared" si="4"/>
        <v>0</v>
      </c>
      <c r="AE30" s="95">
        <f t="shared" si="5"/>
        <v>53</v>
      </c>
      <c r="AF30" s="102">
        <f t="shared" si="6"/>
        <v>53</v>
      </c>
    </row>
    <row r="31" spans="1:32" x14ac:dyDescent="0.25">
      <c r="A31" s="38">
        <v>28</v>
      </c>
      <c r="B31" s="40" t="s">
        <v>360</v>
      </c>
      <c r="C31" s="40" t="s">
        <v>11</v>
      </c>
      <c r="D31" s="40" t="s">
        <v>332</v>
      </c>
      <c r="E31" s="137" t="s">
        <v>43</v>
      </c>
      <c r="F31" s="38"/>
      <c r="G31" s="38"/>
      <c r="H31" s="38"/>
      <c r="I31" s="146"/>
      <c r="J31" s="86"/>
      <c r="K31" s="43" t="s">
        <v>363</v>
      </c>
      <c r="L31" s="43" t="s">
        <v>114</v>
      </c>
      <c r="M31" s="29">
        <v>1</v>
      </c>
      <c r="N31" s="76">
        <v>0</v>
      </c>
      <c r="O31" s="34">
        <v>0</v>
      </c>
      <c r="P31" s="29">
        <v>19</v>
      </c>
      <c r="Q31" s="43" t="s">
        <v>114</v>
      </c>
      <c r="R31" s="29">
        <v>1</v>
      </c>
      <c r="S31" s="76">
        <v>0</v>
      </c>
      <c r="T31" s="113">
        <v>0</v>
      </c>
      <c r="U31" s="29">
        <v>20</v>
      </c>
      <c r="V31" s="43" t="s">
        <v>114</v>
      </c>
      <c r="W31" s="29">
        <v>1</v>
      </c>
      <c r="X31" s="175">
        <v>0</v>
      </c>
      <c r="Y31" s="34">
        <v>0</v>
      </c>
      <c r="Z31" s="25">
        <v>19</v>
      </c>
      <c r="AA31" s="155">
        <v>16</v>
      </c>
      <c r="AB31" s="76">
        <v>1</v>
      </c>
      <c r="AC31" s="79">
        <f>200*(Z31+1-AA31)*AB31/Z31</f>
        <v>42.10526315789474</v>
      </c>
      <c r="AD31" s="82">
        <f t="shared" si="4"/>
        <v>43</v>
      </c>
      <c r="AE31" s="95">
        <f t="shared" si="5"/>
        <v>43</v>
      </c>
      <c r="AF31" s="102">
        <f t="shared" si="6"/>
        <v>43</v>
      </c>
    </row>
    <row r="32" spans="1:32" x14ac:dyDescent="0.25">
      <c r="A32" s="38">
        <v>29</v>
      </c>
      <c r="B32" s="45" t="s">
        <v>205</v>
      </c>
      <c r="C32" s="45" t="s">
        <v>11</v>
      </c>
      <c r="D32" s="45" t="s">
        <v>128</v>
      </c>
      <c r="E32" s="46" t="s">
        <v>206</v>
      </c>
      <c r="F32" s="29"/>
      <c r="G32" s="43"/>
      <c r="H32" s="29"/>
      <c r="I32" s="76"/>
      <c r="J32" s="82"/>
      <c r="K32" s="29">
        <v>23</v>
      </c>
      <c r="L32" s="29">
        <v>22</v>
      </c>
      <c r="M32" s="29">
        <v>1</v>
      </c>
      <c r="N32" s="76">
        <f>200*(K32+1-L32)*M32/K32</f>
        <v>17.391304347826086</v>
      </c>
      <c r="O32" s="34">
        <v>18</v>
      </c>
      <c r="P32" s="29">
        <v>19</v>
      </c>
      <c r="Q32" s="29">
        <v>18</v>
      </c>
      <c r="R32" s="29">
        <v>1</v>
      </c>
      <c r="S32" s="76">
        <f>200*(P32+1-Q32)*R32/P32</f>
        <v>21.05263157894737</v>
      </c>
      <c r="T32" s="82">
        <v>22</v>
      </c>
      <c r="U32" s="29">
        <v>20</v>
      </c>
      <c r="V32" s="29">
        <v>19</v>
      </c>
      <c r="W32" s="29">
        <v>1</v>
      </c>
      <c r="X32" s="175">
        <f>200*(U32+1-V32)*W32/U32</f>
        <v>20</v>
      </c>
      <c r="Y32" s="82">
        <v>20</v>
      </c>
      <c r="Z32" s="154" t="s">
        <v>365</v>
      </c>
      <c r="AA32" s="151" t="s">
        <v>114</v>
      </c>
      <c r="AB32" s="151">
        <v>1</v>
      </c>
      <c r="AC32" s="79" t="s">
        <v>364</v>
      </c>
      <c r="AD32" s="82">
        <f t="shared" si="4"/>
        <v>0</v>
      </c>
      <c r="AE32" s="95">
        <f t="shared" si="5"/>
        <v>60</v>
      </c>
      <c r="AF32" s="102">
        <f t="shared" si="6"/>
        <v>42</v>
      </c>
    </row>
    <row r="33" spans="1:32" x14ac:dyDescent="0.25">
      <c r="A33" s="38">
        <v>30</v>
      </c>
      <c r="B33" s="40" t="s">
        <v>361</v>
      </c>
      <c r="C33" s="40" t="s">
        <v>11</v>
      </c>
      <c r="D33" s="40" t="s">
        <v>155</v>
      </c>
      <c r="E33" s="137" t="s">
        <v>366</v>
      </c>
      <c r="F33" s="38"/>
      <c r="G33" s="38"/>
      <c r="H33" s="38"/>
      <c r="I33" s="146"/>
      <c r="J33" s="86"/>
      <c r="K33" s="33">
        <v>23</v>
      </c>
      <c r="L33" s="43" t="s">
        <v>114</v>
      </c>
      <c r="M33" s="29">
        <v>1</v>
      </c>
      <c r="N33" s="76">
        <v>0</v>
      </c>
      <c r="O33" s="34">
        <v>0</v>
      </c>
      <c r="P33" s="29">
        <v>19</v>
      </c>
      <c r="Q33" s="43" t="s">
        <v>114</v>
      </c>
      <c r="R33" s="29">
        <v>1</v>
      </c>
      <c r="S33" s="76">
        <v>0</v>
      </c>
      <c r="T33" s="113">
        <v>0</v>
      </c>
      <c r="U33" s="29">
        <v>20</v>
      </c>
      <c r="V33" s="43" t="s">
        <v>114</v>
      </c>
      <c r="W33" s="29">
        <v>1</v>
      </c>
      <c r="X33" s="175">
        <v>0</v>
      </c>
      <c r="Y33" s="34">
        <v>0</v>
      </c>
      <c r="Z33" s="25">
        <v>19</v>
      </c>
      <c r="AA33" s="155">
        <v>18</v>
      </c>
      <c r="AB33" s="76">
        <v>1</v>
      </c>
      <c r="AC33" s="79">
        <f>200*(Z33+1-AA33)*AB33/Z33</f>
        <v>21.05263157894737</v>
      </c>
      <c r="AD33" s="82">
        <f t="shared" si="4"/>
        <v>22</v>
      </c>
      <c r="AE33" s="95">
        <f t="shared" si="5"/>
        <v>22</v>
      </c>
      <c r="AF33" s="102">
        <f t="shared" si="6"/>
        <v>22</v>
      </c>
    </row>
    <row r="34" spans="1:32" x14ac:dyDescent="0.25">
      <c r="A34" s="1">
        <v>31</v>
      </c>
      <c r="B34" s="143" t="s">
        <v>234</v>
      </c>
      <c r="C34" s="143" t="s">
        <v>11</v>
      </c>
      <c r="D34" s="143" t="s">
        <v>128</v>
      </c>
      <c r="E34" s="45" t="s">
        <v>235</v>
      </c>
      <c r="F34" s="144"/>
      <c r="G34" s="145"/>
      <c r="H34" s="144"/>
      <c r="I34" s="147"/>
      <c r="J34" s="148"/>
      <c r="K34" s="144">
        <v>23</v>
      </c>
      <c r="L34" s="43" t="s">
        <v>114</v>
      </c>
      <c r="M34" s="29">
        <v>1</v>
      </c>
      <c r="N34" s="76">
        <v>0</v>
      </c>
      <c r="O34" s="34">
        <v>0</v>
      </c>
      <c r="P34" s="29">
        <v>19</v>
      </c>
      <c r="Q34" s="29">
        <v>19</v>
      </c>
      <c r="R34" s="29">
        <v>1</v>
      </c>
      <c r="S34" s="76">
        <f>200*(P34+1-Q34)*R34/P34</f>
        <v>10.526315789473685</v>
      </c>
      <c r="T34" s="82">
        <v>11</v>
      </c>
      <c r="U34" s="29">
        <v>20</v>
      </c>
      <c r="V34" s="43" t="s">
        <v>114</v>
      </c>
      <c r="W34" s="29">
        <v>1</v>
      </c>
      <c r="X34" s="175">
        <v>0</v>
      </c>
      <c r="Y34" s="82">
        <v>0</v>
      </c>
      <c r="Z34" s="153" t="s">
        <v>365</v>
      </c>
      <c r="AA34" s="25" t="s">
        <v>114</v>
      </c>
      <c r="AB34" s="25">
        <v>1</v>
      </c>
      <c r="AC34" s="79" t="s">
        <v>364</v>
      </c>
      <c r="AD34" s="82">
        <f t="shared" si="4"/>
        <v>0</v>
      </c>
      <c r="AE34" s="95">
        <f t="shared" si="5"/>
        <v>11</v>
      </c>
      <c r="AF34" s="102">
        <f t="shared" si="6"/>
        <v>11</v>
      </c>
    </row>
    <row r="35" spans="1:32" x14ac:dyDescent="0.25">
      <c r="A35" s="1">
        <v>32</v>
      </c>
      <c r="B35" s="156" t="s">
        <v>362</v>
      </c>
      <c r="C35" s="156" t="s">
        <v>11</v>
      </c>
      <c r="D35" s="156" t="s">
        <v>132</v>
      </c>
      <c r="E35" s="138" t="s">
        <v>367</v>
      </c>
      <c r="F35" s="157"/>
      <c r="G35" s="157"/>
      <c r="H35" s="157"/>
      <c r="I35" s="157"/>
      <c r="J35" s="158"/>
      <c r="K35" s="159">
        <v>23</v>
      </c>
      <c r="L35" s="43" t="s">
        <v>114</v>
      </c>
      <c r="M35" s="29">
        <v>1</v>
      </c>
      <c r="N35" s="76">
        <v>0</v>
      </c>
      <c r="O35" s="34">
        <v>0</v>
      </c>
      <c r="P35" s="29">
        <v>19</v>
      </c>
      <c r="Q35" s="43" t="s">
        <v>114</v>
      </c>
      <c r="R35" s="29">
        <v>1</v>
      </c>
      <c r="S35" s="76">
        <v>0</v>
      </c>
      <c r="T35" s="34">
        <v>0</v>
      </c>
      <c r="U35" s="29">
        <v>20</v>
      </c>
      <c r="V35" s="43" t="s">
        <v>114</v>
      </c>
      <c r="W35" s="29">
        <v>1</v>
      </c>
      <c r="X35" s="175">
        <v>0</v>
      </c>
      <c r="Y35" s="34">
        <v>0</v>
      </c>
      <c r="Z35" s="25">
        <v>19</v>
      </c>
      <c r="AA35" s="155">
        <v>19</v>
      </c>
      <c r="AB35" s="25">
        <v>1</v>
      </c>
      <c r="AC35" s="79">
        <f>200*(Z35+1-AA35)*AB35/Z35</f>
        <v>10.526315789473685</v>
      </c>
      <c r="AD35" s="82">
        <f t="shared" si="4"/>
        <v>11</v>
      </c>
      <c r="AE35" s="95">
        <f t="shared" si="5"/>
        <v>11</v>
      </c>
      <c r="AF35" s="102">
        <f t="shared" si="6"/>
        <v>11</v>
      </c>
    </row>
    <row r="36" spans="1:32" x14ac:dyDescent="0.25">
      <c r="A36" s="1">
        <v>33</v>
      </c>
      <c r="B36" s="143" t="s">
        <v>207</v>
      </c>
      <c r="C36" s="143" t="s">
        <v>11</v>
      </c>
      <c r="D36" s="143" t="s">
        <v>131</v>
      </c>
      <c r="E36" s="136" t="s">
        <v>208</v>
      </c>
      <c r="F36" s="144"/>
      <c r="G36" s="145"/>
      <c r="H36" s="144"/>
      <c r="I36" s="147"/>
      <c r="J36" s="148"/>
      <c r="K36" s="144">
        <v>23</v>
      </c>
      <c r="L36" s="29">
        <v>23</v>
      </c>
      <c r="M36" s="29">
        <v>1</v>
      </c>
      <c r="N36" s="76">
        <f>200*(K36+1-L36)*M36/K36</f>
        <v>8.695652173913043</v>
      </c>
      <c r="O36" s="34">
        <v>9</v>
      </c>
      <c r="P36" s="29">
        <v>19</v>
      </c>
      <c r="Q36" s="43" t="s">
        <v>114</v>
      </c>
      <c r="R36" s="29">
        <v>1</v>
      </c>
      <c r="S36" s="76">
        <v>0</v>
      </c>
      <c r="T36" s="82">
        <v>0</v>
      </c>
      <c r="U36" s="29">
        <v>20</v>
      </c>
      <c r="V36" s="43" t="s">
        <v>114</v>
      </c>
      <c r="W36" s="29">
        <v>1</v>
      </c>
      <c r="X36" s="175">
        <v>0</v>
      </c>
      <c r="Y36" s="82">
        <v>0</v>
      </c>
      <c r="Z36" s="43" t="s">
        <v>365</v>
      </c>
      <c r="AA36" s="29" t="s">
        <v>114</v>
      </c>
      <c r="AB36" s="25">
        <v>1</v>
      </c>
      <c r="AC36" s="79" t="s">
        <v>364</v>
      </c>
      <c r="AD36" s="82">
        <f t="shared" si="4"/>
        <v>0</v>
      </c>
      <c r="AE36" s="95">
        <f t="shared" si="5"/>
        <v>9</v>
      </c>
      <c r="AF36" s="102">
        <f t="shared" si="6"/>
        <v>9</v>
      </c>
    </row>
  </sheetData>
  <autoFilter ref="A3:AF3">
    <sortState ref="A5:AF33">
      <sortCondition descending="1" ref="AF3"/>
    </sortState>
  </autoFilter>
  <sortState ref="B5:AF37">
    <sortCondition descending="1" ref="AF5:AF37"/>
  </sortState>
  <mergeCells count="13">
    <mergeCell ref="A1:Y1"/>
    <mergeCell ref="K2:O2"/>
    <mergeCell ref="P2:T2"/>
    <mergeCell ref="U2:Y2"/>
    <mergeCell ref="AF2:AF3"/>
    <mergeCell ref="A2:A3"/>
    <mergeCell ref="C2:C3"/>
    <mergeCell ref="B2:B3"/>
    <mergeCell ref="E2:E3"/>
    <mergeCell ref="D2:D3"/>
    <mergeCell ref="F2:J2"/>
    <mergeCell ref="Z2:AD2"/>
    <mergeCell ref="AE2:AE3"/>
  </mergeCells>
  <pageMargins left="0.7" right="0.7" top="0.75" bottom="0.75" header="0.3" footer="0.3"/>
  <pageSetup paperSize="9" scale="65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21"/>
  <sheetViews>
    <sheetView view="pageBreakPreview" zoomScale="85" zoomScaleNormal="100" zoomScaleSheetLayoutView="85" workbookViewId="0">
      <selection activeCell="B10" sqref="B10"/>
    </sheetView>
  </sheetViews>
  <sheetFormatPr defaultRowHeight="15" x14ac:dyDescent="0.25"/>
  <cols>
    <col min="1" max="1" width="5.28515625" style="1" customWidth="1"/>
    <col min="2" max="2" width="21.85546875" style="39" customWidth="1"/>
    <col min="3" max="3" width="3.28515625" style="39" customWidth="1"/>
    <col min="4" max="4" width="12.7109375" style="39" customWidth="1"/>
    <col min="5" max="5" width="12.28515625" style="39" customWidth="1"/>
    <col min="6" max="6" width="9.42578125" style="1" hidden="1" customWidth="1"/>
    <col min="7" max="7" width="10.28515625" style="1" hidden="1" customWidth="1"/>
    <col min="8" max="8" width="13" style="1" hidden="1" customWidth="1"/>
    <col min="9" max="9" width="9" style="1" hidden="1" customWidth="1"/>
    <col min="10" max="10" width="3.28515625" style="97" hidden="1" customWidth="1"/>
    <col min="11" max="11" width="0.7109375" style="97" customWidth="1"/>
    <col min="12" max="12" width="8.140625" style="97" customWidth="1"/>
    <col min="13" max="13" width="15.42578125" style="97" hidden="1" customWidth="1"/>
    <col min="14" max="14" width="8.5703125" style="97" customWidth="1"/>
    <col min="15" max="15" width="11" style="97" customWidth="1"/>
    <col min="16" max="16" width="15.42578125" style="98" hidden="1" customWidth="1"/>
    <col min="17" max="17" width="10.28515625" style="98" customWidth="1"/>
    <col min="18" max="18" width="15.42578125" style="98" hidden="1" customWidth="1"/>
    <col min="19" max="19" width="7.5703125" style="98" customWidth="1"/>
    <col min="20" max="20" width="9.85546875" style="97" customWidth="1"/>
    <col min="21" max="21" width="0.42578125" style="97" customWidth="1"/>
    <col min="22" max="22" width="11.28515625" style="97" customWidth="1"/>
    <col min="23" max="23" width="0.42578125" style="97" customWidth="1"/>
    <col min="24" max="24" width="10.140625" style="97" customWidth="1"/>
    <col min="25" max="25" width="7.5703125" style="97" customWidth="1"/>
    <col min="26" max="26" width="0.85546875" style="97" customWidth="1"/>
    <col min="27" max="27" width="7.5703125" style="97" customWidth="1"/>
    <col min="28" max="28" width="0.42578125" style="97" customWidth="1"/>
    <col min="29" max="30" width="7.5703125" style="97" customWidth="1"/>
    <col min="31" max="16384" width="9.140625" style="39"/>
  </cols>
  <sheetData>
    <row r="1" spans="1:32" ht="21" x14ac:dyDescent="0.25">
      <c r="A1" s="231" t="s">
        <v>94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1"/>
      <c r="T1" s="231"/>
      <c r="U1" s="231"/>
      <c r="V1" s="231"/>
      <c r="W1" s="231"/>
      <c r="X1" s="231"/>
      <c r="Y1" s="231"/>
      <c r="Z1" s="231"/>
      <c r="AA1" s="231"/>
      <c r="AB1" s="231"/>
      <c r="AC1" s="231"/>
      <c r="AD1" s="231"/>
    </row>
    <row r="2" spans="1:32" ht="98.25" customHeight="1" x14ac:dyDescent="0.25">
      <c r="A2" s="224" t="s">
        <v>0</v>
      </c>
      <c r="B2" s="233" t="s">
        <v>1</v>
      </c>
      <c r="C2" s="233" t="s">
        <v>10</v>
      </c>
      <c r="D2" s="233" t="s">
        <v>135</v>
      </c>
      <c r="E2" s="233" t="s">
        <v>2</v>
      </c>
      <c r="F2" s="220" t="s">
        <v>153</v>
      </c>
      <c r="G2" s="220"/>
      <c r="H2" s="220"/>
      <c r="I2" s="220"/>
      <c r="J2" s="220"/>
      <c r="K2" s="228" t="s">
        <v>198</v>
      </c>
      <c r="L2" s="228"/>
      <c r="M2" s="228"/>
      <c r="N2" s="228"/>
      <c r="O2" s="228"/>
      <c r="P2" s="228" t="s">
        <v>229</v>
      </c>
      <c r="Q2" s="228"/>
      <c r="R2" s="228"/>
      <c r="S2" s="228"/>
      <c r="T2" s="228"/>
      <c r="U2" s="228" t="s">
        <v>258</v>
      </c>
      <c r="V2" s="228"/>
      <c r="W2" s="228"/>
      <c r="X2" s="228"/>
      <c r="Y2" s="228"/>
      <c r="Z2" s="228" t="s">
        <v>357</v>
      </c>
      <c r="AA2" s="228"/>
      <c r="AB2" s="228"/>
      <c r="AC2" s="228"/>
      <c r="AD2" s="228"/>
      <c r="AE2" s="229" t="s">
        <v>121</v>
      </c>
      <c r="AF2" s="222" t="s">
        <v>209</v>
      </c>
    </row>
    <row r="3" spans="1:32" ht="83.25" customHeight="1" x14ac:dyDescent="0.25">
      <c r="A3" s="224"/>
      <c r="B3" s="233"/>
      <c r="C3" s="233"/>
      <c r="D3" s="233"/>
      <c r="E3" s="233"/>
      <c r="F3" s="17" t="s">
        <v>282</v>
      </c>
      <c r="G3" s="17" t="s">
        <v>283</v>
      </c>
      <c r="H3" s="17" t="s">
        <v>284</v>
      </c>
      <c r="I3" s="16" t="s">
        <v>152</v>
      </c>
      <c r="J3" s="87" t="s">
        <v>285</v>
      </c>
      <c r="K3" s="90" t="s">
        <v>282</v>
      </c>
      <c r="L3" s="90" t="s">
        <v>283</v>
      </c>
      <c r="M3" s="90" t="s">
        <v>284</v>
      </c>
      <c r="N3" s="81" t="s">
        <v>152</v>
      </c>
      <c r="O3" s="87" t="s">
        <v>285</v>
      </c>
      <c r="P3" s="90" t="s">
        <v>282</v>
      </c>
      <c r="Q3" s="90" t="s">
        <v>283</v>
      </c>
      <c r="R3" s="90" t="s">
        <v>284</v>
      </c>
      <c r="S3" s="81" t="s">
        <v>152</v>
      </c>
      <c r="T3" s="87" t="s">
        <v>285</v>
      </c>
      <c r="U3" s="90" t="s">
        <v>282</v>
      </c>
      <c r="V3" s="90" t="s">
        <v>283</v>
      </c>
      <c r="W3" s="90" t="s">
        <v>284</v>
      </c>
      <c r="X3" s="81" t="s">
        <v>152</v>
      </c>
      <c r="Y3" s="87" t="s">
        <v>285</v>
      </c>
      <c r="Z3" s="90" t="s">
        <v>282</v>
      </c>
      <c r="AA3" s="90" t="s">
        <v>283</v>
      </c>
      <c r="AB3" s="90" t="s">
        <v>284</v>
      </c>
      <c r="AC3" s="117" t="s">
        <v>152</v>
      </c>
      <c r="AD3" s="87" t="s">
        <v>285</v>
      </c>
      <c r="AE3" s="230"/>
      <c r="AF3" s="223"/>
    </row>
    <row r="4" spans="1:32" ht="47.25" customHeight="1" x14ac:dyDescent="0.25">
      <c r="A4" s="38">
        <v>1</v>
      </c>
      <c r="B4" s="40" t="s">
        <v>28</v>
      </c>
      <c r="C4" s="40" t="s">
        <v>14</v>
      </c>
      <c r="D4" s="40" t="s">
        <v>122</v>
      </c>
      <c r="E4" s="40" t="s">
        <v>17</v>
      </c>
      <c r="F4" s="95"/>
      <c r="G4" s="95"/>
      <c r="H4" s="95"/>
      <c r="I4" s="25"/>
      <c r="J4" s="86"/>
      <c r="K4" s="7">
        <v>6</v>
      </c>
      <c r="L4" s="161">
        <v>1</v>
      </c>
      <c r="M4" s="161">
        <v>1</v>
      </c>
      <c r="N4" s="162">
        <f>200*(K4+1-L4)*M4/K4</f>
        <v>200</v>
      </c>
      <c r="O4" s="163">
        <v>200</v>
      </c>
      <c r="P4" s="164">
        <v>7</v>
      </c>
      <c r="Q4" s="155">
        <v>1</v>
      </c>
      <c r="R4" s="164">
        <v>1</v>
      </c>
      <c r="S4" s="162">
        <f>200*(P4+1-Q4)*R4/P4</f>
        <v>200</v>
      </c>
      <c r="T4" s="163">
        <v>200</v>
      </c>
      <c r="U4" s="165">
        <v>6</v>
      </c>
      <c r="V4" s="166">
        <v>2</v>
      </c>
      <c r="W4" s="165">
        <v>1</v>
      </c>
      <c r="X4" s="176">
        <f>200*(U4+1-V4)*W4/U4</f>
        <v>166.66666666666666</v>
      </c>
      <c r="Y4" s="167">
        <v>167</v>
      </c>
      <c r="Z4" s="167">
        <v>6</v>
      </c>
      <c r="AA4" s="164">
        <v>1</v>
      </c>
      <c r="AB4" s="164">
        <v>1</v>
      </c>
      <c r="AC4" s="178">
        <f>200*(Z4+1-AA4)*AB4/Z4</f>
        <v>200</v>
      </c>
      <c r="AD4" s="167">
        <f t="shared" ref="AD4:AD15" si="0">ROUNDUP(AC4,0)</f>
        <v>200</v>
      </c>
      <c r="AE4" s="160">
        <f t="shared" ref="AE4:AE15" si="1">SUM(AD4,Y4,T4,O4)</f>
        <v>767</v>
      </c>
      <c r="AF4" s="191">
        <f t="shared" ref="AF4:AF15" si="2">AE4-MIN(Y4,T4,O4)</f>
        <v>600</v>
      </c>
    </row>
    <row r="5" spans="1:32" ht="36" customHeight="1" x14ac:dyDescent="0.25">
      <c r="A5" s="38">
        <v>2</v>
      </c>
      <c r="B5" s="44" t="s">
        <v>78</v>
      </c>
      <c r="C5" s="40" t="s">
        <v>14</v>
      </c>
      <c r="D5" s="40" t="s">
        <v>122</v>
      </c>
      <c r="E5" s="40" t="s">
        <v>111</v>
      </c>
      <c r="F5" s="95"/>
      <c r="G5" s="95"/>
      <c r="H5" s="95"/>
      <c r="I5" s="25"/>
      <c r="J5" s="86"/>
      <c r="K5" s="7">
        <v>6</v>
      </c>
      <c r="L5" s="161">
        <v>4</v>
      </c>
      <c r="M5" s="161">
        <v>1</v>
      </c>
      <c r="N5" s="162">
        <f>200*(K5+1-L5)*M5/K5</f>
        <v>100</v>
      </c>
      <c r="O5" s="163">
        <v>100</v>
      </c>
      <c r="P5" s="164">
        <v>7</v>
      </c>
      <c r="Q5" s="155">
        <v>4</v>
      </c>
      <c r="R5" s="164">
        <v>1</v>
      </c>
      <c r="S5" s="162">
        <f>200*(P5+1-Q5)*R5/P5</f>
        <v>114.28571428571429</v>
      </c>
      <c r="T5" s="163">
        <v>115</v>
      </c>
      <c r="U5" s="165">
        <v>6</v>
      </c>
      <c r="V5" s="168">
        <v>2</v>
      </c>
      <c r="W5" s="165">
        <v>1</v>
      </c>
      <c r="X5" s="176">
        <f>200*(U5+1-V5)*W5/U5</f>
        <v>166.66666666666666</v>
      </c>
      <c r="Y5" s="169">
        <v>167</v>
      </c>
      <c r="Z5" s="167">
        <v>6</v>
      </c>
      <c r="AA5" s="162">
        <v>2</v>
      </c>
      <c r="AB5" s="162">
        <v>1</v>
      </c>
      <c r="AC5" s="178">
        <f>200*(Z5+1-AA5)*AB5/Z5</f>
        <v>166.66666666666666</v>
      </c>
      <c r="AD5" s="167">
        <f t="shared" si="0"/>
        <v>167</v>
      </c>
      <c r="AE5" s="160">
        <f t="shared" si="1"/>
        <v>549</v>
      </c>
      <c r="AF5" s="191">
        <f t="shared" si="2"/>
        <v>449</v>
      </c>
    </row>
    <row r="6" spans="1:32" ht="24.75" customHeight="1" x14ac:dyDescent="0.25">
      <c r="A6" s="38">
        <v>3</v>
      </c>
      <c r="B6" s="40" t="s">
        <v>77</v>
      </c>
      <c r="C6" s="40" t="s">
        <v>14</v>
      </c>
      <c r="D6" s="40" t="s">
        <v>131</v>
      </c>
      <c r="E6" s="40" t="s">
        <v>110</v>
      </c>
      <c r="F6" s="95"/>
      <c r="G6" s="95"/>
      <c r="H6" s="95"/>
      <c r="I6" s="25"/>
      <c r="J6" s="86"/>
      <c r="K6" s="7">
        <v>6</v>
      </c>
      <c r="L6" s="161">
        <v>2</v>
      </c>
      <c r="M6" s="161">
        <v>1</v>
      </c>
      <c r="N6" s="162">
        <f>200*(K6+1-L6)*M6/K6</f>
        <v>166.66666666666666</v>
      </c>
      <c r="O6" s="163">
        <v>167</v>
      </c>
      <c r="P6" s="164">
        <v>7</v>
      </c>
      <c r="Q6" s="155" t="s">
        <v>114</v>
      </c>
      <c r="R6" s="164">
        <v>1</v>
      </c>
      <c r="S6" s="162">
        <v>0</v>
      </c>
      <c r="T6" s="163">
        <v>0</v>
      </c>
      <c r="U6" s="165">
        <v>6</v>
      </c>
      <c r="V6" s="168" t="s">
        <v>114</v>
      </c>
      <c r="W6" s="165">
        <v>1</v>
      </c>
      <c r="X6" s="176">
        <v>0</v>
      </c>
      <c r="Y6" s="169">
        <v>0</v>
      </c>
      <c r="Z6" s="167">
        <v>6</v>
      </c>
      <c r="AA6" s="162"/>
      <c r="AB6" s="162">
        <v>1</v>
      </c>
      <c r="AC6" s="178">
        <f>200*(Z6+1-AA6)*AB6/Z6</f>
        <v>233.33333333333334</v>
      </c>
      <c r="AD6" s="167">
        <f t="shared" si="0"/>
        <v>234</v>
      </c>
      <c r="AE6" s="160">
        <f t="shared" si="1"/>
        <v>401</v>
      </c>
      <c r="AF6" s="191">
        <f t="shared" si="2"/>
        <v>401</v>
      </c>
    </row>
    <row r="7" spans="1:32" ht="24.75" customHeight="1" x14ac:dyDescent="0.25">
      <c r="A7" s="38">
        <v>4</v>
      </c>
      <c r="B7" s="40" t="s">
        <v>65</v>
      </c>
      <c r="C7" s="40" t="s">
        <v>14</v>
      </c>
      <c r="D7" s="40" t="s">
        <v>122</v>
      </c>
      <c r="E7" s="40" t="s">
        <v>98</v>
      </c>
      <c r="F7" s="95"/>
      <c r="G7" s="95"/>
      <c r="H7" s="95"/>
      <c r="I7" s="25"/>
      <c r="J7" s="86"/>
      <c r="K7" s="7">
        <v>6</v>
      </c>
      <c r="L7" s="170">
        <v>1</v>
      </c>
      <c r="M7" s="165">
        <v>1</v>
      </c>
      <c r="N7" s="162">
        <f>200*(K7+1-L7)*M7/K7</f>
        <v>200</v>
      </c>
      <c r="O7" s="171">
        <v>200</v>
      </c>
      <c r="P7" s="164">
        <v>7</v>
      </c>
      <c r="Q7" s="172">
        <v>1</v>
      </c>
      <c r="R7" s="164">
        <v>1</v>
      </c>
      <c r="S7" s="162">
        <f t="shared" ref="S7:S13" si="3">200*(P7+1-Q7)*R7/P7</f>
        <v>200</v>
      </c>
      <c r="T7" s="167">
        <v>200</v>
      </c>
      <c r="U7" s="165">
        <v>6</v>
      </c>
      <c r="V7" s="166">
        <v>1</v>
      </c>
      <c r="W7" s="165">
        <v>1</v>
      </c>
      <c r="X7" s="176">
        <f t="shared" ref="X7:X13" si="4">200*(U7+1-V7)*W7/U7</f>
        <v>200</v>
      </c>
      <c r="Y7" s="167">
        <v>200</v>
      </c>
      <c r="Z7" s="167">
        <v>6</v>
      </c>
      <c r="AA7" s="164" t="s">
        <v>114</v>
      </c>
      <c r="AB7" s="164">
        <v>1</v>
      </c>
      <c r="AC7" s="178">
        <v>0</v>
      </c>
      <c r="AD7" s="167">
        <f t="shared" si="0"/>
        <v>0</v>
      </c>
      <c r="AE7" s="160">
        <f t="shared" si="1"/>
        <v>600</v>
      </c>
      <c r="AF7" s="191">
        <f t="shared" si="2"/>
        <v>400</v>
      </c>
    </row>
    <row r="8" spans="1:32" ht="24.75" customHeight="1" x14ac:dyDescent="0.25">
      <c r="A8" s="38">
        <v>5</v>
      </c>
      <c r="B8" s="45" t="s">
        <v>236</v>
      </c>
      <c r="C8" s="45" t="s">
        <v>14</v>
      </c>
      <c r="D8" s="46" t="s">
        <v>127</v>
      </c>
      <c r="E8" s="46" t="s">
        <v>44</v>
      </c>
      <c r="F8" s="95"/>
      <c r="G8" s="47"/>
      <c r="H8" s="95"/>
      <c r="I8" s="25"/>
      <c r="J8" s="86"/>
      <c r="K8" s="7">
        <v>6</v>
      </c>
      <c r="L8" s="95" t="s">
        <v>114</v>
      </c>
      <c r="M8" s="95">
        <v>1</v>
      </c>
      <c r="N8" s="25">
        <v>0</v>
      </c>
      <c r="O8" s="86">
        <v>0</v>
      </c>
      <c r="P8" s="92">
        <v>7</v>
      </c>
      <c r="Q8" s="96">
        <v>2</v>
      </c>
      <c r="R8" s="92">
        <v>1</v>
      </c>
      <c r="S8" s="25">
        <f t="shared" si="3"/>
        <v>171.42857142857142</v>
      </c>
      <c r="T8" s="86">
        <v>172</v>
      </c>
      <c r="U8" s="7">
        <v>6</v>
      </c>
      <c r="V8" s="29">
        <v>4</v>
      </c>
      <c r="W8" s="7">
        <v>1</v>
      </c>
      <c r="X8" s="176">
        <f t="shared" si="4"/>
        <v>100</v>
      </c>
      <c r="Y8" s="82">
        <v>100</v>
      </c>
      <c r="Z8" s="179">
        <v>6</v>
      </c>
      <c r="AA8" s="25">
        <v>4</v>
      </c>
      <c r="AB8" s="25">
        <v>1</v>
      </c>
      <c r="AC8" s="178">
        <f>200*(Z8+1-AA8)*AB8/Z8</f>
        <v>100</v>
      </c>
      <c r="AD8" s="167">
        <f t="shared" si="0"/>
        <v>100</v>
      </c>
      <c r="AE8" s="160">
        <f t="shared" si="1"/>
        <v>372</v>
      </c>
      <c r="AF8" s="191">
        <f t="shared" si="2"/>
        <v>372</v>
      </c>
    </row>
    <row r="9" spans="1:32" ht="36" customHeight="1" x14ac:dyDescent="0.25">
      <c r="A9" s="38">
        <v>6</v>
      </c>
      <c r="B9" s="40" t="s">
        <v>74</v>
      </c>
      <c r="C9" s="40" t="s">
        <v>14</v>
      </c>
      <c r="D9" s="40" t="s">
        <v>123</v>
      </c>
      <c r="E9" s="40" t="s">
        <v>16</v>
      </c>
      <c r="F9" s="95"/>
      <c r="G9" s="95"/>
      <c r="H9" s="95"/>
      <c r="I9" s="25"/>
      <c r="J9" s="86"/>
      <c r="K9" s="7">
        <v>6</v>
      </c>
      <c r="L9" s="161">
        <v>3</v>
      </c>
      <c r="M9" s="161">
        <v>1</v>
      </c>
      <c r="N9" s="162">
        <f>200*(K9+1-L9)*M9/K9</f>
        <v>133.33333333333334</v>
      </c>
      <c r="O9" s="163">
        <v>134</v>
      </c>
      <c r="P9" s="164">
        <v>7</v>
      </c>
      <c r="Q9" s="155">
        <v>3</v>
      </c>
      <c r="R9" s="164">
        <v>1</v>
      </c>
      <c r="S9" s="162">
        <f t="shared" si="3"/>
        <v>142.85714285714286</v>
      </c>
      <c r="T9" s="163">
        <v>143</v>
      </c>
      <c r="U9" s="165">
        <v>6</v>
      </c>
      <c r="V9" s="168">
        <v>1</v>
      </c>
      <c r="W9" s="165">
        <v>1</v>
      </c>
      <c r="X9" s="176">
        <f t="shared" si="4"/>
        <v>200</v>
      </c>
      <c r="Y9" s="169">
        <v>200</v>
      </c>
      <c r="Z9" s="167">
        <v>6</v>
      </c>
      <c r="AA9" s="164" t="s">
        <v>114</v>
      </c>
      <c r="AB9" s="164">
        <v>1</v>
      </c>
      <c r="AC9" s="178">
        <v>0</v>
      </c>
      <c r="AD9" s="167">
        <f t="shared" si="0"/>
        <v>0</v>
      </c>
      <c r="AE9" s="160">
        <f t="shared" si="1"/>
        <v>477</v>
      </c>
      <c r="AF9" s="191">
        <f t="shared" si="2"/>
        <v>343</v>
      </c>
    </row>
    <row r="10" spans="1:32" ht="24.75" customHeight="1" x14ac:dyDescent="0.25">
      <c r="A10" s="38">
        <v>7</v>
      </c>
      <c r="B10" s="44" t="s">
        <v>81</v>
      </c>
      <c r="C10" s="40" t="s">
        <v>14</v>
      </c>
      <c r="D10" s="40" t="s">
        <v>126</v>
      </c>
      <c r="E10" s="40" t="s">
        <v>3</v>
      </c>
      <c r="F10" s="95"/>
      <c r="G10" s="95"/>
      <c r="H10" s="95"/>
      <c r="I10" s="25"/>
      <c r="J10" s="86"/>
      <c r="K10" s="7">
        <v>6</v>
      </c>
      <c r="L10" s="91">
        <v>4</v>
      </c>
      <c r="M10" s="7">
        <v>1</v>
      </c>
      <c r="N10" s="25">
        <f>200*(K10+1-L10)*M10/K10</f>
        <v>100</v>
      </c>
      <c r="O10" s="11">
        <v>100</v>
      </c>
      <c r="P10" s="92">
        <v>7</v>
      </c>
      <c r="Q10" s="93">
        <v>6</v>
      </c>
      <c r="R10" s="92">
        <v>1</v>
      </c>
      <c r="S10" s="25">
        <f t="shared" si="3"/>
        <v>57.142857142857146</v>
      </c>
      <c r="T10" s="179">
        <v>58</v>
      </c>
      <c r="U10" s="7">
        <v>6</v>
      </c>
      <c r="V10" s="94">
        <v>6</v>
      </c>
      <c r="W10" s="7">
        <v>1</v>
      </c>
      <c r="X10" s="176">
        <f t="shared" si="4"/>
        <v>33.333333333333336</v>
      </c>
      <c r="Y10" s="179">
        <v>34</v>
      </c>
      <c r="Z10" s="117">
        <v>6</v>
      </c>
      <c r="AA10" s="92">
        <v>3</v>
      </c>
      <c r="AB10" s="92">
        <v>1</v>
      </c>
      <c r="AC10" s="178">
        <f>200*(Z10+1-AA10)*AB10/Z10</f>
        <v>133.33333333333334</v>
      </c>
      <c r="AD10" s="167">
        <f t="shared" si="0"/>
        <v>134</v>
      </c>
      <c r="AE10" s="160">
        <f t="shared" si="1"/>
        <v>326</v>
      </c>
      <c r="AF10" s="191">
        <f t="shared" si="2"/>
        <v>292</v>
      </c>
    </row>
    <row r="11" spans="1:32" ht="24.75" customHeight="1" x14ac:dyDescent="0.25">
      <c r="A11" s="38">
        <v>8</v>
      </c>
      <c r="B11" s="40" t="s">
        <v>72</v>
      </c>
      <c r="C11" s="40" t="s">
        <v>14</v>
      </c>
      <c r="D11" s="40" t="s">
        <v>123</v>
      </c>
      <c r="E11" s="40" t="s">
        <v>15</v>
      </c>
      <c r="F11" s="95"/>
      <c r="G11" s="95"/>
      <c r="H11" s="95"/>
      <c r="I11" s="25"/>
      <c r="J11" s="86"/>
      <c r="K11" s="7">
        <v>6</v>
      </c>
      <c r="L11" s="161">
        <v>5</v>
      </c>
      <c r="M11" s="161">
        <v>1</v>
      </c>
      <c r="N11" s="162">
        <f>200*(K11+1-L11)*M11/K11</f>
        <v>66.666666666666671</v>
      </c>
      <c r="O11" s="163">
        <v>67</v>
      </c>
      <c r="P11" s="164">
        <v>7</v>
      </c>
      <c r="Q11" s="155">
        <v>5</v>
      </c>
      <c r="R11" s="164">
        <v>1</v>
      </c>
      <c r="S11" s="162">
        <f t="shared" si="3"/>
        <v>85.714285714285708</v>
      </c>
      <c r="T11" s="163">
        <v>86</v>
      </c>
      <c r="U11" s="165">
        <v>6</v>
      </c>
      <c r="V11" s="168">
        <v>3</v>
      </c>
      <c r="W11" s="165">
        <v>1</v>
      </c>
      <c r="X11" s="176">
        <f t="shared" si="4"/>
        <v>133.33333333333334</v>
      </c>
      <c r="Y11" s="169">
        <v>134</v>
      </c>
      <c r="Z11" s="167">
        <v>6</v>
      </c>
      <c r="AA11" s="164" t="s">
        <v>114</v>
      </c>
      <c r="AB11" s="164">
        <v>1</v>
      </c>
      <c r="AC11" s="178">
        <v>0</v>
      </c>
      <c r="AD11" s="167">
        <f t="shared" si="0"/>
        <v>0</v>
      </c>
      <c r="AE11" s="160">
        <f t="shared" si="1"/>
        <v>287</v>
      </c>
      <c r="AF11" s="191">
        <f t="shared" si="2"/>
        <v>220</v>
      </c>
    </row>
    <row r="12" spans="1:32" ht="24.75" customHeight="1" x14ac:dyDescent="0.25">
      <c r="A12" s="38">
        <v>9</v>
      </c>
      <c r="B12" s="44" t="s">
        <v>197</v>
      </c>
      <c r="C12" s="40" t="s">
        <v>14</v>
      </c>
      <c r="D12" s="40" t="s">
        <v>132</v>
      </c>
      <c r="E12" s="40"/>
      <c r="F12" s="95"/>
      <c r="G12" s="41"/>
      <c r="H12" s="95"/>
      <c r="I12" s="25"/>
      <c r="J12" s="86"/>
      <c r="K12" s="7">
        <v>6</v>
      </c>
      <c r="L12" s="95" t="s">
        <v>114</v>
      </c>
      <c r="M12" s="95">
        <v>1</v>
      </c>
      <c r="N12" s="25">
        <v>0</v>
      </c>
      <c r="O12" s="86">
        <v>0</v>
      </c>
      <c r="P12" s="92">
        <v>7</v>
      </c>
      <c r="Q12" s="96">
        <v>6</v>
      </c>
      <c r="R12" s="92">
        <v>1</v>
      </c>
      <c r="S12" s="25">
        <f t="shared" si="3"/>
        <v>57.142857142857146</v>
      </c>
      <c r="T12" s="86">
        <v>58</v>
      </c>
      <c r="U12" s="7">
        <v>6</v>
      </c>
      <c r="V12" s="29">
        <v>5</v>
      </c>
      <c r="W12" s="7">
        <v>1</v>
      </c>
      <c r="X12" s="176">
        <f t="shared" si="4"/>
        <v>66.666666666666671</v>
      </c>
      <c r="Y12" s="82">
        <v>67</v>
      </c>
      <c r="Z12" s="117">
        <v>6</v>
      </c>
      <c r="AA12" s="25">
        <v>5</v>
      </c>
      <c r="AB12" s="25">
        <v>1</v>
      </c>
      <c r="AC12" s="178">
        <f>200*(Z12+1-AA12)*AB12/Z12</f>
        <v>66.666666666666671</v>
      </c>
      <c r="AD12" s="167">
        <f t="shared" si="0"/>
        <v>67</v>
      </c>
      <c r="AE12" s="160">
        <f t="shared" si="1"/>
        <v>192</v>
      </c>
      <c r="AF12" s="191">
        <f t="shared" si="2"/>
        <v>192</v>
      </c>
    </row>
    <row r="13" spans="1:32" ht="33" customHeight="1" x14ac:dyDescent="0.25">
      <c r="A13" s="38">
        <v>10</v>
      </c>
      <c r="B13" s="48" t="s">
        <v>237</v>
      </c>
      <c r="C13" s="45" t="s">
        <v>14</v>
      </c>
      <c r="D13" s="45" t="s">
        <v>238</v>
      </c>
      <c r="E13" s="45" t="s">
        <v>239</v>
      </c>
      <c r="F13" s="95"/>
      <c r="G13" s="47"/>
      <c r="H13" s="95"/>
      <c r="I13" s="25"/>
      <c r="J13" s="86"/>
      <c r="K13" s="7">
        <v>6</v>
      </c>
      <c r="L13" s="95" t="s">
        <v>114</v>
      </c>
      <c r="M13" s="95">
        <v>1</v>
      </c>
      <c r="N13" s="25">
        <v>0</v>
      </c>
      <c r="O13" s="86">
        <v>0</v>
      </c>
      <c r="P13" s="92">
        <v>7</v>
      </c>
      <c r="Q13" s="96">
        <v>7</v>
      </c>
      <c r="R13" s="92">
        <v>1</v>
      </c>
      <c r="S13" s="25">
        <f t="shared" si="3"/>
        <v>28.571428571428573</v>
      </c>
      <c r="T13" s="86">
        <v>29</v>
      </c>
      <c r="U13" s="7">
        <v>6</v>
      </c>
      <c r="V13" s="29">
        <v>6</v>
      </c>
      <c r="W13" s="7">
        <v>1</v>
      </c>
      <c r="X13" s="176">
        <f t="shared" si="4"/>
        <v>33.333333333333336</v>
      </c>
      <c r="Y13" s="82">
        <v>34</v>
      </c>
      <c r="Z13" s="117">
        <v>6</v>
      </c>
      <c r="AA13" s="92" t="s">
        <v>114</v>
      </c>
      <c r="AB13" s="92">
        <v>1</v>
      </c>
      <c r="AC13" s="178">
        <v>0</v>
      </c>
      <c r="AD13" s="167">
        <f t="shared" si="0"/>
        <v>0</v>
      </c>
      <c r="AE13" s="160">
        <f t="shared" si="1"/>
        <v>63</v>
      </c>
      <c r="AF13" s="191">
        <f t="shared" si="2"/>
        <v>63</v>
      </c>
    </row>
    <row r="14" spans="1:32" ht="30" customHeight="1" x14ac:dyDescent="0.25">
      <c r="A14" s="38">
        <v>11</v>
      </c>
      <c r="B14" s="44" t="s">
        <v>80</v>
      </c>
      <c r="C14" s="40" t="s">
        <v>14</v>
      </c>
      <c r="D14" s="40" t="s">
        <v>130</v>
      </c>
      <c r="E14" s="40" t="s">
        <v>113</v>
      </c>
      <c r="F14" s="95"/>
      <c r="G14" s="41"/>
      <c r="H14" s="95"/>
      <c r="I14" s="25"/>
      <c r="J14" s="86"/>
      <c r="K14" s="7">
        <v>6</v>
      </c>
      <c r="L14" s="95">
        <v>6</v>
      </c>
      <c r="M14" s="95">
        <v>1</v>
      </c>
      <c r="N14" s="25">
        <f>200*(K14+1-L14)*M14/K14</f>
        <v>33.333333333333336</v>
      </c>
      <c r="O14" s="86">
        <v>34</v>
      </c>
      <c r="P14" s="92">
        <v>7</v>
      </c>
      <c r="Q14" s="96" t="s">
        <v>114</v>
      </c>
      <c r="R14" s="92">
        <v>1</v>
      </c>
      <c r="S14" s="25">
        <v>0</v>
      </c>
      <c r="T14" s="86">
        <v>0</v>
      </c>
      <c r="U14" s="7">
        <v>6</v>
      </c>
      <c r="V14" s="29" t="s">
        <v>114</v>
      </c>
      <c r="W14" s="7">
        <v>1</v>
      </c>
      <c r="X14" s="176">
        <v>0</v>
      </c>
      <c r="Y14" s="82">
        <v>0</v>
      </c>
      <c r="Z14" s="117">
        <v>6</v>
      </c>
      <c r="AA14" s="92" t="s">
        <v>114</v>
      </c>
      <c r="AB14" s="92">
        <v>1</v>
      </c>
      <c r="AC14" s="178">
        <v>0</v>
      </c>
      <c r="AD14" s="167">
        <f t="shared" si="0"/>
        <v>0</v>
      </c>
      <c r="AE14" s="160">
        <f t="shared" si="1"/>
        <v>34</v>
      </c>
      <c r="AF14" s="191">
        <f t="shared" si="2"/>
        <v>34</v>
      </c>
    </row>
    <row r="15" spans="1:32" x14ac:dyDescent="0.25">
      <c r="A15" s="1">
        <v>12</v>
      </c>
      <c r="B15" s="39" t="s">
        <v>358</v>
      </c>
      <c r="C15" s="39" t="s">
        <v>14</v>
      </c>
      <c r="D15" s="39" t="s">
        <v>126</v>
      </c>
      <c r="E15" s="32" t="s">
        <v>359</v>
      </c>
      <c r="L15" s="95" t="s">
        <v>114</v>
      </c>
      <c r="M15" s="95">
        <v>1</v>
      </c>
      <c r="N15" s="25">
        <v>0</v>
      </c>
      <c r="O15" s="86">
        <v>0</v>
      </c>
      <c r="Q15" s="95" t="s">
        <v>114</v>
      </c>
      <c r="R15" s="95">
        <v>1</v>
      </c>
      <c r="S15" s="25">
        <v>0</v>
      </c>
      <c r="T15" s="86">
        <v>0</v>
      </c>
      <c r="U15" s="95" t="s">
        <v>114</v>
      </c>
      <c r="V15" s="95">
        <v>1</v>
      </c>
      <c r="W15" s="25">
        <v>0</v>
      </c>
      <c r="X15" s="177">
        <v>0</v>
      </c>
      <c r="Y15" s="82">
        <v>0</v>
      </c>
      <c r="Z15" s="97">
        <v>6</v>
      </c>
      <c r="AA15" s="98">
        <v>6</v>
      </c>
      <c r="AB15" s="98">
        <v>1</v>
      </c>
      <c r="AC15" s="178">
        <f>200*(Z15+1-AA15)*AB15/Z15</f>
        <v>33.333333333333336</v>
      </c>
      <c r="AD15" s="167">
        <f t="shared" si="0"/>
        <v>34</v>
      </c>
      <c r="AE15" s="160">
        <f t="shared" si="1"/>
        <v>34</v>
      </c>
      <c r="AF15" s="191">
        <f t="shared" si="2"/>
        <v>34</v>
      </c>
    </row>
    <row r="16" spans="1:32" x14ac:dyDescent="0.25">
      <c r="AE16" s="160"/>
      <c r="AF16" s="160"/>
    </row>
    <row r="18" spans="2:30" ht="15" customHeight="1" x14ac:dyDescent="0.25">
      <c r="B18" s="232"/>
      <c r="C18" s="232"/>
      <c r="D18" s="232"/>
      <c r="E18" s="232"/>
      <c r="F18" s="232"/>
      <c r="G18" s="232"/>
      <c r="H18" s="232"/>
      <c r="I18" s="232"/>
      <c r="J18" s="232"/>
      <c r="K18" s="232"/>
      <c r="L18" s="232"/>
      <c r="M18" s="232"/>
      <c r="N18" s="232"/>
      <c r="O18" s="232"/>
      <c r="P18" s="232"/>
      <c r="Q18" s="232"/>
      <c r="R18" s="232"/>
      <c r="S18" s="232"/>
      <c r="T18" s="232"/>
      <c r="U18" s="232"/>
      <c r="V18" s="232"/>
      <c r="W18" s="232"/>
      <c r="X18" s="232"/>
      <c r="Y18" s="232"/>
      <c r="Z18" s="232"/>
      <c r="AA18" s="232"/>
      <c r="AB18" s="232"/>
      <c r="AC18" s="232"/>
      <c r="AD18" s="232"/>
    </row>
    <row r="21" spans="2:30" x14ac:dyDescent="0.25">
      <c r="B21" s="49"/>
    </row>
  </sheetData>
  <autoFilter ref="A3:AD14"/>
  <sortState ref="B5:AF16">
    <sortCondition descending="1" ref="AF5:AF16"/>
  </sortState>
  <mergeCells count="14">
    <mergeCell ref="AE2:AE3"/>
    <mergeCell ref="AF2:AF3"/>
    <mergeCell ref="A1:AD1"/>
    <mergeCell ref="A2:A3"/>
    <mergeCell ref="B18:AD18"/>
    <mergeCell ref="K2:O2"/>
    <mergeCell ref="P2:T2"/>
    <mergeCell ref="U2:Y2"/>
    <mergeCell ref="F2:J2"/>
    <mergeCell ref="E2:E3"/>
    <mergeCell ref="D2:D3"/>
    <mergeCell ref="C2:C3"/>
    <mergeCell ref="B2:B3"/>
    <mergeCell ref="Z2:AD2"/>
  </mergeCells>
  <pageMargins left="0.7" right="0.7" top="0.75" bottom="0.75" header="0.3" footer="0.3"/>
  <pageSetup paperSize="9" scale="6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U12"/>
  <sheetViews>
    <sheetView view="pageBreakPreview" topLeftCell="B1" zoomScale="115" zoomScaleNormal="100" zoomScaleSheetLayoutView="115" workbookViewId="0">
      <selection activeCell="S16" sqref="S16"/>
    </sheetView>
  </sheetViews>
  <sheetFormatPr defaultRowHeight="15" x14ac:dyDescent="0.25"/>
  <cols>
    <col min="1" max="1" width="6.42578125" style="51" customWidth="1"/>
    <col min="2" max="2" width="26" style="51" customWidth="1"/>
    <col min="3" max="3" width="10.7109375" style="51" customWidth="1"/>
    <col min="4" max="4" width="11" style="51" customWidth="1"/>
    <col min="5" max="5" width="0.42578125" style="35" hidden="1" customWidth="1"/>
    <col min="6" max="6" width="8" style="35" hidden="1" customWidth="1"/>
    <col min="7" max="7" width="1" style="35" hidden="1" customWidth="1"/>
    <col min="8" max="8" width="7.7109375" style="35" hidden="1" customWidth="1"/>
    <col min="9" max="9" width="7.28515625" style="35" hidden="1" customWidth="1"/>
    <col min="10" max="10" width="6.85546875" style="55" hidden="1" customWidth="1"/>
    <col min="11" max="11" width="9.85546875" style="55" customWidth="1"/>
    <col min="12" max="12" width="0.7109375" style="55" customWidth="1"/>
    <col min="13" max="13" width="6.5703125" style="55" customWidth="1"/>
    <col min="14" max="14" width="10.7109375" style="55" customWidth="1"/>
    <col min="15" max="15" width="0.7109375" style="55" hidden="1" customWidth="1"/>
    <col min="16" max="16" width="10.7109375" style="55" customWidth="1"/>
    <col min="17" max="17" width="0.5703125" style="55" hidden="1" customWidth="1"/>
    <col min="18" max="18" width="8.28515625" style="55" customWidth="1"/>
    <col min="19" max="20" width="10.7109375" style="55" customWidth="1"/>
    <col min="21" max="16384" width="9.140625" style="51"/>
  </cols>
  <sheetData>
    <row r="1" spans="1:21" ht="21" x14ac:dyDescent="0.25">
      <c r="A1" s="235" t="s">
        <v>7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</row>
    <row r="2" spans="1:21" ht="48" customHeight="1" x14ac:dyDescent="0.25">
      <c r="A2" s="224" t="s">
        <v>0</v>
      </c>
      <c r="B2" s="224" t="s">
        <v>1</v>
      </c>
      <c r="C2" s="224" t="s">
        <v>2</v>
      </c>
      <c r="D2" s="224" t="s">
        <v>134</v>
      </c>
      <c r="E2" s="234" t="s">
        <v>181</v>
      </c>
      <c r="F2" s="234"/>
      <c r="G2" s="234"/>
      <c r="H2" s="234"/>
      <c r="I2" s="234"/>
      <c r="J2" s="234" t="s">
        <v>289</v>
      </c>
      <c r="K2" s="234"/>
      <c r="L2" s="234"/>
      <c r="M2" s="234"/>
      <c r="N2" s="234"/>
      <c r="O2" s="234" t="s">
        <v>368</v>
      </c>
      <c r="P2" s="234"/>
      <c r="Q2" s="234"/>
      <c r="R2" s="234"/>
      <c r="S2" s="234"/>
      <c r="T2" s="237" t="s">
        <v>286</v>
      </c>
      <c r="U2" s="236" t="s">
        <v>140</v>
      </c>
    </row>
    <row r="3" spans="1:21" s="28" customFormat="1" ht="78.75" customHeight="1" x14ac:dyDescent="0.25">
      <c r="A3" s="224"/>
      <c r="B3" s="224"/>
      <c r="C3" s="224"/>
      <c r="D3" s="224"/>
      <c r="E3" s="17" t="s">
        <v>282</v>
      </c>
      <c r="F3" s="17" t="s">
        <v>283</v>
      </c>
      <c r="G3" s="17" t="s">
        <v>284</v>
      </c>
      <c r="H3" s="174" t="s">
        <v>152</v>
      </c>
      <c r="I3" s="87" t="s">
        <v>285</v>
      </c>
      <c r="J3" s="17" t="s">
        <v>282</v>
      </c>
      <c r="K3" s="17" t="s">
        <v>283</v>
      </c>
      <c r="L3" s="17" t="s">
        <v>284</v>
      </c>
      <c r="M3" s="174" t="s">
        <v>152</v>
      </c>
      <c r="N3" s="87" t="s">
        <v>285</v>
      </c>
      <c r="O3" s="17" t="s">
        <v>282</v>
      </c>
      <c r="P3" s="17" t="s">
        <v>283</v>
      </c>
      <c r="Q3" s="17" t="s">
        <v>284</v>
      </c>
      <c r="R3" s="174" t="s">
        <v>152</v>
      </c>
      <c r="S3" s="87" t="s">
        <v>285</v>
      </c>
      <c r="T3" s="237"/>
      <c r="U3" s="236"/>
    </row>
    <row r="4" spans="1:21" s="28" customFormat="1" ht="18.75" customHeight="1" x14ac:dyDescent="0.25">
      <c r="A4" s="52">
        <v>1</v>
      </c>
      <c r="B4" s="45" t="s">
        <v>182</v>
      </c>
      <c r="C4" s="45" t="s">
        <v>183</v>
      </c>
      <c r="D4" s="45" t="s">
        <v>131</v>
      </c>
      <c r="E4" s="112">
        <v>2</v>
      </c>
      <c r="F4" s="112"/>
      <c r="G4" s="112"/>
      <c r="H4" s="25"/>
      <c r="I4" s="34"/>
      <c r="J4" s="29">
        <v>3</v>
      </c>
      <c r="K4" s="43" t="s">
        <v>114</v>
      </c>
      <c r="L4" s="112">
        <v>0.25</v>
      </c>
      <c r="M4" s="25">
        <v>0</v>
      </c>
      <c r="N4" s="82">
        <v>0</v>
      </c>
      <c r="O4" s="25">
        <v>3</v>
      </c>
      <c r="P4" s="25">
        <v>1</v>
      </c>
      <c r="Q4" s="25">
        <v>1</v>
      </c>
      <c r="R4" s="25">
        <f>200*(O4+1-P4)*Q4/O4</f>
        <v>200</v>
      </c>
      <c r="S4" s="34">
        <f>ROUNDUP(R4,0)</f>
        <v>200</v>
      </c>
      <c r="T4" s="25">
        <f>SUM(I4,N4,S4)</f>
        <v>200</v>
      </c>
      <c r="U4" s="192"/>
    </row>
    <row r="5" spans="1:21" x14ac:dyDescent="0.25">
      <c r="A5" s="52">
        <v>2</v>
      </c>
      <c r="B5" s="45" t="s">
        <v>88</v>
      </c>
      <c r="C5" s="45" t="s">
        <v>89</v>
      </c>
      <c r="D5" s="45" t="s">
        <v>125</v>
      </c>
      <c r="E5" s="112">
        <v>2</v>
      </c>
      <c r="F5" s="53"/>
      <c r="G5" s="112"/>
      <c r="H5" s="25"/>
      <c r="I5" s="34"/>
      <c r="J5" s="112">
        <v>3</v>
      </c>
      <c r="K5" s="112">
        <v>2</v>
      </c>
      <c r="L5" s="112">
        <v>0.25</v>
      </c>
      <c r="M5" s="25">
        <f>200*(J5+1-K5)*L5/J5</f>
        <v>33.333333333333336</v>
      </c>
      <c r="N5" s="34">
        <v>67</v>
      </c>
      <c r="O5" s="59">
        <v>3</v>
      </c>
      <c r="P5" s="59">
        <v>2</v>
      </c>
      <c r="Q5" s="59">
        <v>1</v>
      </c>
      <c r="R5" s="25">
        <f>200*(O5+1-P5)*Q5/O5</f>
        <v>133.33333333333334</v>
      </c>
      <c r="S5" s="34">
        <f>ROUNDUP(R5,0)</f>
        <v>134</v>
      </c>
      <c r="T5" s="25">
        <f>SUM(I5,N5,S5)</f>
        <v>201</v>
      </c>
      <c r="U5" s="192"/>
    </row>
    <row r="6" spans="1:21" x14ac:dyDescent="0.25">
      <c r="A6" s="54">
        <v>3</v>
      </c>
      <c r="B6" s="45" t="s">
        <v>5</v>
      </c>
      <c r="C6" s="45" t="s">
        <v>4</v>
      </c>
      <c r="D6" s="45" t="s">
        <v>125</v>
      </c>
      <c r="E6" s="112">
        <v>2</v>
      </c>
      <c r="F6" s="53"/>
      <c r="G6" s="112"/>
      <c r="H6" s="25"/>
      <c r="I6" s="34"/>
      <c r="J6" s="112">
        <v>3</v>
      </c>
      <c r="K6" s="112">
        <v>1</v>
      </c>
      <c r="L6" s="112">
        <v>0.25</v>
      </c>
      <c r="M6" s="25">
        <f>200*(J6+1-K6)*L6/J6</f>
        <v>50</v>
      </c>
      <c r="N6" s="34">
        <v>100</v>
      </c>
      <c r="O6" s="59">
        <v>3</v>
      </c>
      <c r="P6" s="59" t="s">
        <v>114</v>
      </c>
      <c r="Q6" s="59">
        <v>1</v>
      </c>
      <c r="R6" s="25">
        <v>0</v>
      </c>
      <c r="S6" s="34">
        <f>ROUNDUP(R6,0)</f>
        <v>0</v>
      </c>
      <c r="T6" s="25">
        <f>SUM(I6,N6,S6)</f>
        <v>100</v>
      </c>
      <c r="U6" s="192"/>
    </row>
    <row r="7" spans="1:21" x14ac:dyDescent="0.25">
      <c r="A7" s="33">
        <v>4</v>
      </c>
      <c r="B7" s="46" t="s">
        <v>378</v>
      </c>
      <c r="C7" s="32" t="s">
        <v>377</v>
      </c>
      <c r="D7" s="46" t="s">
        <v>379</v>
      </c>
      <c r="E7" s="33"/>
      <c r="F7" s="33"/>
      <c r="G7" s="33"/>
      <c r="H7" s="33"/>
      <c r="I7" s="34"/>
      <c r="J7" s="43" t="s">
        <v>114</v>
      </c>
      <c r="K7" s="43" t="s">
        <v>364</v>
      </c>
      <c r="L7" s="112">
        <v>0.25</v>
      </c>
      <c r="M7" s="43" t="s">
        <v>364</v>
      </c>
      <c r="N7" s="190" t="s">
        <v>364</v>
      </c>
      <c r="O7" s="43" t="s">
        <v>380</v>
      </c>
      <c r="P7" s="43" t="s">
        <v>380</v>
      </c>
      <c r="Q7" s="43" t="s">
        <v>381</v>
      </c>
      <c r="R7" s="25">
        <f>200*(O7+1-P7)*Q7/O7</f>
        <v>66.666666666666671</v>
      </c>
      <c r="S7" s="34">
        <f>ROUNDUP(R7,0)</f>
        <v>67</v>
      </c>
      <c r="T7" s="25">
        <f>SUM(I7,N7,S7)</f>
        <v>67</v>
      </c>
      <c r="U7" s="192"/>
    </row>
    <row r="8" spans="1:21" x14ac:dyDescent="0.25">
      <c r="C8" s="183"/>
      <c r="L8" s="184"/>
      <c r="R8" s="147"/>
      <c r="S8" s="186"/>
      <c r="T8" s="147"/>
      <c r="U8" s="185"/>
    </row>
    <row r="9" spans="1:21" x14ac:dyDescent="0.25">
      <c r="C9" s="183"/>
      <c r="L9" s="184"/>
      <c r="R9" s="147"/>
      <c r="S9" s="186"/>
      <c r="T9" s="147"/>
      <c r="U9" s="185"/>
    </row>
    <row r="10" spans="1:21" ht="15" hidden="1" customHeight="1" x14ac:dyDescent="0.25">
      <c r="D10" s="51" t="s">
        <v>382</v>
      </c>
    </row>
    <row r="11" spans="1:21" hidden="1" x14ac:dyDescent="0.25">
      <c r="D11" s="181">
        <v>44470</v>
      </c>
      <c r="F11" s="35">
        <f>13*4</f>
        <v>52</v>
      </c>
      <c r="G11" s="182">
        <v>0.5</v>
      </c>
    </row>
    <row r="12" spans="1:21" hidden="1" x14ac:dyDescent="0.25">
      <c r="D12" s="181">
        <v>44409</v>
      </c>
      <c r="F12" s="35">
        <f>15*4</f>
        <v>60</v>
      </c>
      <c r="G12" s="182">
        <v>0.25</v>
      </c>
    </row>
  </sheetData>
  <autoFilter ref="A2:U3">
    <filterColumn colId="4" showButton="0"/>
    <filterColumn colId="5" showButton="0"/>
    <filterColumn colId="6" showButton="0"/>
    <filterColumn colId="7" showButton="0"/>
    <filterColumn colId="9" showButton="0"/>
    <filterColumn colId="10" showButton="0"/>
    <filterColumn colId="11" showButton="0"/>
    <filterColumn colId="12" showButton="0"/>
    <sortState ref="A5:U6">
      <sortCondition descending="1" ref="U2:U3"/>
    </sortState>
  </autoFilter>
  <sortState ref="B6:T8">
    <sortCondition descending="1" ref="T6:T8"/>
  </sortState>
  <mergeCells count="10">
    <mergeCell ref="C2:C3"/>
    <mergeCell ref="B2:B3"/>
    <mergeCell ref="A2:A3"/>
    <mergeCell ref="O2:S2"/>
    <mergeCell ref="A1:U1"/>
    <mergeCell ref="U2:U3"/>
    <mergeCell ref="T2:T3"/>
    <mergeCell ref="E2:I2"/>
    <mergeCell ref="J2:N2"/>
    <mergeCell ref="D2:D3"/>
  </mergeCells>
  <pageMargins left="0.70866141732283472" right="0.70866141732283472" top="0.74803149606299213" bottom="0.74803149606299213" header="0.31496062992125984" footer="0.31496062992125984"/>
  <pageSetup paperSize="9" scale="9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13"/>
  <sheetViews>
    <sheetView workbookViewId="0">
      <selection activeCell="S13" sqref="S13"/>
    </sheetView>
  </sheetViews>
  <sheetFormatPr defaultRowHeight="15" x14ac:dyDescent="0.25"/>
  <cols>
    <col min="1" max="1" width="5.28515625" style="1" customWidth="1"/>
    <col min="2" max="2" width="21.85546875" style="39" customWidth="1"/>
    <col min="3" max="3" width="3.28515625" style="39" customWidth="1"/>
    <col min="4" max="4" width="12.7109375" style="39" customWidth="1"/>
    <col min="5" max="5" width="11.140625" style="39" customWidth="1"/>
    <col min="6" max="6" width="9.42578125" style="1" hidden="1" customWidth="1"/>
    <col min="7" max="7" width="10.28515625" style="1" hidden="1" customWidth="1"/>
    <col min="8" max="8" width="13" style="1" hidden="1" customWidth="1"/>
    <col min="9" max="9" width="9" style="1" hidden="1" customWidth="1"/>
    <col min="10" max="10" width="8.28515625" style="97" hidden="1" customWidth="1"/>
    <col min="11" max="11" width="7.5703125" style="97" customWidth="1"/>
    <col min="12" max="12" width="9" style="97" hidden="1" customWidth="1"/>
    <col min="13" max="14" width="7.5703125" style="97" customWidth="1"/>
    <col min="15" max="15" width="7.7109375" style="39" customWidth="1"/>
    <col min="16" max="16384" width="9.140625" style="39"/>
  </cols>
  <sheetData>
    <row r="1" spans="1:16" ht="21" x14ac:dyDescent="0.25">
      <c r="A1" s="231" t="s">
        <v>94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</row>
    <row r="2" spans="1:16" ht="61.5" customHeight="1" x14ac:dyDescent="0.25">
      <c r="A2" s="224" t="s">
        <v>0</v>
      </c>
      <c r="B2" s="233" t="s">
        <v>1</v>
      </c>
      <c r="C2" s="233" t="s">
        <v>10</v>
      </c>
      <c r="D2" s="233" t="s">
        <v>135</v>
      </c>
      <c r="E2" s="233" t="s">
        <v>2</v>
      </c>
      <c r="F2" s="220" t="s">
        <v>153</v>
      </c>
      <c r="G2" s="220"/>
      <c r="H2" s="220"/>
      <c r="I2" s="220"/>
      <c r="J2" s="228" t="s">
        <v>357</v>
      </c>
      <c r="K2" s="228"/>
      <c r="L2" s="228"/>
      <c r="M2" s="228"/>
      <c r="N2" s="228"/>
      <c r="O2" s="229" t="s">
        <v>121</v>
      </c>
      <c r="P2" s="222" t="s">
        <v>209</v>
      </c>
    </row>
    <row r="3" spans="1:16" ht="75" x14ac:dyDescent="0.25">
      <c r="A3" s="224"/>
      <c r="B3" s="233"/>
      <c r="C3" s="233"/>
      <c r="D3" s="233"/>
      <c r="E3" s="233"/>
      <c r="F3" s="17" t="s">
        <v>282</v>
      </c>
      <c r="G3" s="17" t="s">
        <v>283</v>
      </c>
      <c r="H3" s="17" t="s">
        <v>284</v>
      </c>
      <c r="I3" s="174" t="s">
        <v>152</v>
      </c>
      <c r="J3" s="90" t="s">
        <v>282</v>
      </c>
      <c r="K3" s="90" t="s">
        <v>283</v>
      </c>
      <c r="L3" s="90" t="s">
        <v>284</v>
      </c>
      <c r="M3" s="173" t="s">
        <v>152</v>
      </c>
      <c r="N3" s="87" t="s">
        <v>285</v>
      </c>
      <c r="O3" s="230"/>
      <c r="P3" s="223"/>
    </row>
    <row r="4" spans="1:16" x14ac:dyDescent="0.25">
      <c r="A4" s="38">
        <v>1</v>
      </c>
      <c r="B4" s="40" t="s">
        <v>369</v>
      </c>
      <c r="C4" s="40" t="s">
        <v>11</v>
      </c>
      <c r="D4" s="40" t="s">
        <v>125</v>
      </c>
      <c r="E4" s="138" t="s">
        <v>374</v>
      </c>
      <c r="F4" s="95"/>
      <c r="G4" s="95"/>
      <c r="H4" s="95"/>
      <c r="I4" s="25"/>
      <c r="J4" s="167">
        <v>6</v>
      </c>
      <c r="K4" s="164">
        <v>1</v>
      </c>
      <c r="L4" s="164">
        <v>1</v>
      </c>
      <c r="M4" s="178">
        <f>200*(J4+1-K4)*L4/J4</f>
        <v>200</v>
      </c>
      <c r="N4" s="167">
        <f t="shared" ref="N4" si="0">ROUNDUP(M4,0)</f>
        <v>200</v>
      </c>
      <c r="O4" s="160">
        <f>N4</f>
        <v>200</v>
      </c>
      <c r="P4" s="160"/>
    </row>
    <row r="5" spans="1:16" x14ac:dyDescent="0.25">
      <c r="A5" s="38">
        <v>2</v>
      </c>
      <c r="B5" s="40" t="s">
        <v>65</v>
      </c>
      <c r="C5" s="40" t="s">
        <v>14</v>
      </c>
      <c r="D5" s="40" t="s">
        <v>122</v>
      </c>
      <c r="E5" s="208" t="s">
        <v>98</v>
      </c>
      <c r="F5" s="95"/>
      <c r="G5" s="95"/>
      <c r="H5" s="95"/>
      <c r="I5" s="25"/>
      <c r="J5" s="167">
        <v>6</v>
      </c>
      <c r="K5" s="164">
        <v>2</v>
      </c>
      <c r="L5" s="164">
        <v>1</v>
      </c>
      <c r="M5" s="178">
        <f t="shared" ref="M5:M9" si="1">200*(J5+1-K5)*L5/J5</f>
        <v>166.66666666666666</v>
      </c>
      <c r="N5" s="167">
        <f t="shared" ref="N5:N9" si="2">ROUNDUP(M5,0)</f>
        <v>167</v>
      </c>
      <c r="O5" s="160">
        <f t="shared" ref="O5:O9" si="3">N5</f>
        <v>167</v>
      </c>
      <c r="P5" s="160"/>
    </row>
    <row r="6" spans="1:16" x14ac:dyDescent="0.25">
      <c r="A6" s="38">
        <v>3</v>
      </c>
      <c r="B6" s="40" t="s">
        <v>69</v>
      </c>
      <c r="C6" s="40" t="s">
        <v>11</v>
      </c>
      <c r="D6" s="40" t="s">
        <v>122</v>
      </c>
      <c r="E6" s="138" t="s">
        <v>103</v>
      </c>
      <c r="F6" s="95"/>
      <c r="G6" s="95"/>
      <c r="H6" s="95"/>
      <c r="I6" s="25"/>
      <c r="J6" s="167">
        <v>6</v>
      </c>
      <c r="K6" s="164">
        <v>3</v>
      </c>
      <c r="L6" s="164">
        <v>1</v>
      </c>
      <c r="M6" s="178">
        <f t="shared" si="1"/>
        <v>133.33333333333334</v>
      </c>
      <c r="N6" s="167">
        <f t="shared" si="2"/>
        <v>134</v>
      </c>
      <c r="O6" s="160">
        <f t="shared" si="3"/>
        <v>134</v>
      </c>
      <c r="P6" s="160"/>
    </row>
    <row r="7" spans="1:16" x14ac:dyDescent="0.25">
      <c r="A7" s="38">
        <v>4</v>
      </c>
      <c r="B7" s="44" t="s">
        <v>370</v>
      </c>
      <c r="C7" s="40" t="s">
        <v>11</v>
      </c>
      <c r="D7" s="40" t="s">
        <v>125</v>
      </c>
      <c r="E7" s="208" t="s">
        <v>102</v>
      </c>
      <c r="F7" s="95"/>
      <c r="G7" s="95"/>
      <c r="H7" s="95"/>
      <c r="I7" s="25"/>
      <c r="J7" s="167">
        <v>6</v>
      </c>
      <c r="K7" s="162">
        <v>4</v>
      </c>
      <c r="L7" s="162">
        <v>1</v>
      </c>
      <c r="M7" s="178">
        <f t="shared" si="1"/>
        <v>100</v>
      </c>
      <c r="N7" s="167">
        <f t="shared" si="2"/>
        <v>100</v>
      </c>
      <c r="O7" s="160">
        <f t="shared" si="3"/>
        <v>100</v>
      </c>
      <c r="P7" s="160"/>
    </row>
    <row r="8" spans="1:16" x14ac:dyDescent="0.25">
      <c r="A8" s="38">
        <v>5</v>
      </c>
      <c r="B8" s="40" t="s">
        <v>371</v>
      </c>
      <c r="C8" s="40" t="s">
        <v>11</v>
      </c>
      <c r="D8" s="40" t="s">
        <v>372</v>
      </c>
      <c r="E8" s="138" t="s">
        <v>375</v>
      </c>
      <c r="F8" s="95"/>
      <c r="G8" s="95"/>
      <c r="H8" s="95"/>
      <c r="I8" s="25"/>
      <c r="J8" s="167">
        <v>6</v>
      </c>
      <c r="K8" s="162">
        <v>5</v>
      </c>
      <c r="L8" s="162">
        <v>1</v>
      </c>
      <c r="M8" s="178">
        <f t="shared" si="1"/>
        <v>66.666666666666671</v>
      </c>
      <c r="N8" s="167">
        <f t="shared" si="2"/>
        <v>67</v>
      </c>
      <c r="O8" s="160">
        <f t="shared" si="3"/>
        <v>67</v>
      </c>
      <c r="P8" s="160"/>
    </row>
    <row r="9" spans="1:16" x14ac:dyDescent="0.25">
      <c r="A9" s="38">
        <v>6</v>
      </c>
      <c r="B9" s="40" t="s">
        <v>373</v>
      </c>
      <c r="C9" s="40" t="s">
        <v>11</v>
      </c>
      <c r="D9" s="40" t="s">
        <v>155</v>
      </c>
      <c r="E9" s="137" t="s">
        <v>376</v>
      </c>
      <c r="F9" s="95"/>
      <c r="G9" s="95"/>
      <c r="H9" s="95"/>
      <c r="I9" s="25"/>
      <c r="J9" s="167">
        <v>6</v>
      </c>
      <c r="K9" s="164">
        <v>6</v>
      </c>
      <c r="L9" s="164">
        <v>1</v>
      </c>
      <c r="M9" s="178">
        <f t="shared" si="1"/>
        <v>33.333333333333336</v>
      </c>
      <c r="N9" s="167">
        <f t="shared" si="2"/>
        <v>34</v>
      </c>
      <c r="O9" s="160">
        <f t="shared" si="3"/>
        <v>34</v>
      </c>
      <c r="P9" s="160"/>
    </row>
    <row r="10" spans="1:16" x14ac:dyDescent="0.25">
      <c r="B10" s="232"/>
      <c r="C10" s="232"/>
      <c r="D10" s="232"/>
      <c r="E10" s="232"/>
      <c r="F10" s="232"/>
      <c r="G10" s="232"/>
      <c r="H10" s="232"/>
      <c r="I10" s="232"/>
      <c r="J10" s="232"/>
      <c r="K10" s="232"/>
      <c r="L10" s="232"/>
      <c r="M10" s="232"/>
      <c r="N10" s="232"/>
    </row>
    <row r="13" spans="1:16" x14ac:dyDescent="0.25">
      <c r="B13" s="49"/>
    </row>
  </sheetData>
  <mergeCells count="11">
    <mergeCell ref="J2:N2"/>
    <mergeCell ref="O2:O3"/>
    <mergeCell ref="P2:P3"/>
    <mergeCell ref="B10:N10"/>
    <mergeCell ref="A1:N1"/>
    <mergeCell ref="A2:A3"/>
    <mergeCell ref="B2:B3"/>
    <mergeCell ref="C2:C3"/>
    <mergeCell ref="D2:D3"/>
    <mergeCell ref="E2:E3"/>
    <mergeCell ref="F2:I2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6"/>
  <sheetViews>
    <sheetView view="pageBreakPreview" zoomScale="130" zoomScaleNormal="115" zoomScaleSheetLayoutView="130" zoomScalePageLayoutView="70" workbookViewId="0">
      <selection activeCell="F4" sqref="F4:I4"/>
    </sheetView>
  </sheetViews>
  <sheetFormatPr defaultRowHeight="15" x14ac:dyDescent="0.25"/>
  <cols>
    <col min="1" max="1" width="6.42578125" style="51" customWidth="1"/>
    <col min="2" max="2" width="22.28515625" style="51" customWidth="1"/>
    <col min="3" max="4" width="13.140625" style="51" customWidth="1"/>
    <col min="5" max="5" width="11.140625" style="35" hidden="1" customWidth="1"/>
    <col min="6" max="6" width="11.140625" style="35" customWidth="1"/>
    <col min="7" max="7" width="11.140625" style="35" hidden="1" customWidth="1"/>
    <col min="8" max="8" width="7.85546875" style="35" customWidth="1"/>
    <col min="9" max="9" width="10.28515625" style="35" customWidth="1"/>
    <col min="10" max="10" width="10.28515625" style="35" hidden="1" customWidth="1"/>
    <col min="11" max="11" width="10.28515625" style="35" customWidth="1"/>
    <col min="12" max="12" width="10.28515625" style="35" hidden="1" customWidth="1"/>
    <col min="13" max="13" width="10.28515625" style="35" customWidth="1"/>
    <col min="14" max="14" width="11.42578125" style="27" bestFit="1" customWidth="1"/>
    <col min="15" max="16384" width="9.140625" style="51"/>
  </cols>
  <sheetData>
    <row r="1" spans="1:16" ht="21" x14ac:dyDescent="0.25">
      <c r="A1" s="238" t="s">
        <v>6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</row>
    <row r="2" spans="1:16" ht="54.75" customHeight="1" x14ac:dyDescent="0.25">
      <c r="A2" s="74"/>
      <c r="B2" s="111"/>
      <c r="C2" s="111"/>
      <c r="D2" s="111"/>
      <c r="E2" s="234" t="s">
        <v>290</v>
      </c>
      <c r="F2" s="234"/>
      <c r="G2" s="234"/>
      <c r="H2" s="234"/>
      <c r="I2" s="234"/>
      <c r="J2" s="234" t="s">
        <v>192</v>
      </c>
      <c r="K2" s="234"/>
      <c r="L2" s="234"/>
      <c r="M2" s="234"/>
      <c r="N2" s="234"/>
      <c r="O2" s="240" t="s">
        <v>286</v>
      </c>
      <c r="P2" s="236" t="s">
        <v>140</v>
      </c>
    </row>
    <row r="3" spans="1:16" s="28" customFormat="1" ht="75" x14ac:dyDescent="0.25">
      <c r="A3" s="114" t="s">
        <v>0</v>
      </c>
      <c r="B3" s="110" t="s">
        <v>1</v>
      </c>
      <c r="C3" s="110" t="s">
        <v>2</v>
      </c>
      <c r="D3" s="110" t="s">
        <v>134</v>
      </c>
      <c r="E3" s="17" t="s">
        <v>282</v>
      </c>
      <c r="F3" s="17" t="s">
        <v>283</v>
      </c>
      <c r="G3" s="17" t="s">
        <v>284</v>
      </c>
      <c r="H3" s="16" t="s">
        <v>152</v>
      </c>
      <c r="I3" s="87" t="s">
        <v>285</v>
      </c>
      <c r="J3" s="17" t="s">
        <v>282</v>
      </c>
      <c r="K3" s="17" t="s">
        <v>283</v>
      </c>
      <c r="L3" s="17" t="s">
        <v>284</v>
      </c>
      <c r="M3" s="16" t="s">
        <v>152</v>
      </c>
      <c r="N3" s="87" t="s">
        <v>285</v>
      </c>
      <c r="O3" s="240"/>
      <c r="P3" s="236"/>
    </row>
    <row r="4" spans="1:16" ht="22.5" customHeight="1" x14ac:dyDescent="0.25">
      <c r="A4" s="54">
        <v>1</v>
      </c>
      <c r="B4" s="45" t="s">
        <v>81</v>
      </c>
      <c r="C4" s="46" t="s">
        <v>3</v>
      </c>
      <c r="D4" s="45" t="s">
        <v>142</v>
      </c>
      <c r="E4" s="33">
        <v>5</v>
      </c>
      <c r="F4" s="33" t="s">
        <v>114</v>
      </c>
      <c r="G4" s="33">
        <v>0</v>
      </c>
      <c r="H4" s="76">
        <v>0</v>
      </c>
      <c r="I4" s="34">
        <v>0</v>
      </c>
      <c r="J4" s="25">
        <v>1</v>
      </c>
      <c r="K4" s="25">
        <v>1</v>
      </c>
      <c r="L4" s="25">
        <v>1</v>
      </c>
      <c r="M4" s="76">
        <f>200*(J4+1-K4)*L4/J4</f>
        <v>200</v>
      </c>
      <c r="N4" s="29">
        <v>200</v>
      </c>
      <c r="O4" s="46">
        <f>SUM(I4+N4)</f>
        <v>200</v>
      </c>
      <c r="P4" s="46">
        <v>200</v>
      </c>
    </row>
    <row r="5" spans="1:16" x14ac:dyDescent="0.25">
      <c r="A5" s="52">
        <v>2</v>
      </c>
      <c r="B5" s="45" t="s">
        <v>143</v>
      </c>
      <c r="C5" s="45" t="s">
        <v>145</v>
      </c>
      <c r="D5" s="45" t="s">
        <v>122</v>
      </c>
      <c r="E5" s="112">
        <v>5</v>
      </c>
      <c r="F5" s="112">
        <v>4</v>
      </c>
      <c r="G5" s="112">
        <v>0</v>
      </c>
      <c r="H5" s="76">
        <f>200*(E5+1-F5)*G5/E5</f>
        <v>0</v>
      </c>
      <c r="I5" s="34">
        <v>0</v>
      </c>
      <c r="J5" s="59">
        <v>1</v>
      </c>
      <c r="K5" s="59" t="s">
        <v>114</v>
      </c>
      <c r="L5" s="59">
        <v>1</v>
      </c>
      <c r="M5" s="76">
        <v>0</v>
      </c>
      <c r="N5" s="29">
        <v>0</v>
      </c>
      <c r="O5" s="46">
        <f>SUM(I5+N5)</f>
        <v>0</v>
      </c>
      <c r="P5" s="46">
        <v>0</v>
      </c>
    </row>
    <row r="6" spans="1:16" x14ac:dyDescent="0.25">
      <c r="A6" s="52">
        <v>3</v>
      </c>
      <c r="B6" s="45" t="s">
        <v>144</v>
      </c>
      <c r="C6" s="45" t="s">
        <v>146</v>
      </c>
      <c r="D6" s="45" t="s">
        <v>122</v>
      </c>
      <c r="E6" s="112">
        <v>5</v>
      </c>
      <c r="F6" s="112">
        <v>5</v>
      </c>
      <c r="G6" s="112">
        <v>0</v>
      </c>
      <c r="H6" s="76">
        <f>200*(E6+1-F6)*G6/E6</f>
        <v>0</v>
      </c>
      <c r="I6" s="34">
        <v>0</v>
      </c>
      <c r="J6" s="59">
        <v>1</v>
      </c>
      <c r="K6" s="59" t="s">
        <v>114</v>
      </c>
      <c r="L6" s="59">
        <v>1</v>
      </c>
      <c r="M6" s="76">
        <v>0</v>
      </c>
      <c r="N6" s="29">
        <v>0</v>
      </c>
      <c r="O6" s="46">
        <f>SUM(I6+N6)</f>
        <v>0</v>
      </c>
      <c r="P6" s="46">
        <v>0</v>
      </c>
    </row>
  </sheetData>
  <autoFilter ref="A2:P3">
    <filterColumn colId="4" showButton="0"/>
    <filterColumn colId="5" showButton="0"/>
    <filterColumn colId="6" showButton="0"/>
    <filterColumn colId="7" showButton="0"/>
    <filterColumn colId="9" showButton="0"/>
    <filterColumn colId="10" showButton="0"/>
    <filterColumn colId="11" showButton="0"/>
    <filterColumn colId="12" showButton="0"/>
  </autoFilter>
  <mergeCells count="5">
    <mergeCell ref="A1:N1"/>
    <mergeCell ref="E2:I2"/>
    <mergeCell ref="J2:N2"/>
    <mergeCell ref="O2:O3"/>
    <mergeCell ref="P2:P3"/>
  </mergeCells>
  <pageMargins left="0.70866141732283472" right="0.70866141732283472" top="0.74803149606299213" bottom="0.74803149606299213" header="0.31496062992125984" footer="0.31496062992125984"/>
  <pageSetup paperSize="9" scale="97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7"/>
  <sheetViews>
    <sheetView view="pageBreakPreview" zoomScaleNormal="100" zoomScaleSheetLayoutView="100" workbookViewId="0">
      <selection activeCell="V3" sqref="V1:V1048576"/>
    </sheetView>
  </sheetViews>
  <sheetFormatPr defaultRowHeight="15" x14ac:dyDescent="0.25"/>
  <cols>
    <col min="1" max="1" width="6.42578125" style="23" customWidth="1"/>
    <col min="2" max="2" width="34.28515625" style="23" customWidth="1"/>
    <col min="3" max="3" width="23.140625" style="23" customWidth="1"/>
    <col min="4" max="4" width="12.140625" style="23" customWidth="1"/>
    <col min="5" max="5" width="1.7109375" style="15" hidden="1" customWidth="1"/>
    <col min="6" max="7" width="11.28515625" style="15" hidden="1" customWidth="1"/>
    <col min="8" max="8" width="7.140625" style="15" hidden="1" customWidth="1"/>
    <col min="9" max="9" width="10" style="15" hidden="1" customWidth="1"/>
    <col min="10" max="10" width="11.140625" style="23" hidden="1" customWidth="1"/>
    <col min="11" max="11" width="11.140625" style="23" customWidth="1"/>
    <col min="12" max="12" width="3.7109375" style="23" hidden="1" customWidth="1"/>
    <col min="13" max="14" width="11.140625" style="23" customWidth="1"/>
    <col min="15" max="15" width="1" style="23" hidden="1" customWidth="1"/>
    <col min="16" max="16" width="10.85546875" style="23" customWidth="1"/>
    <col min="17" max="17" width="10.85546875" style="23" hidden="1" customWidth="1"/>
    <col min="18" max="19" width="10.85546875" style="23" customWidth="1"/>
    <col min="20" max="20" width="10.85546875" style="23" hidden="1" customWidth="1"/>
    <col min="21" max="21" width="10.85546875" style="23" customWidth="1"/>
    <col min="22" max="22" width="10.85546875" style="23" hidden="1" customWidth="1"/>
    <col min="23" max="24" width="10.85546875" style="23" customWidth="1"/>
    <col min="25" max="25" width="14.5703125" style="15" customWidth="1"/>
    <col min="26" max="26" width="12.140625" style="23" customWidth="1"/>
    <col min="27" max="16384" width="9.140625" style="23"/>
  </cols>
  <sheetData>
    <row r="1" spans="1:26" ht="21" x14ac:dyDescent="0.25">
      <c r="A1" s="239" t="s">
        <v>92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  <c r="P1" s="243"/>
      <c r="Q1" s="243"/>
      <c r="R1" s="243"/>
      <c r="S1" s="243"/>
      <c r="T1" s="243"/>
      <c r="U1" s="243"/>
      <c r="V1" s="243"/>
      <c r="W1" s="243"/>
      <c r="X1" s="243"/>
      <c r="Y1" s="243"/>
    </row>
    <row r="2" spans="1:26" s="13" customFormat="1" ht="56.25" customHeight="1" x14ac:dyDescent="0.25">
      <c r="A2" s="224" t="s">
        <v>0</v>
      </c>
      <c r="B2" s="224" t="s">
        <v>1</v>
      </c>
      <c r="C2" s="224" t="s">
        <v>2</v>
      </c>
      <c r="D2" s="224" t="s">
        <v>134</v>
      </c>
      <c r="E2" s="244" t="s">
        <v>291</v>
      </c>
      <c r="F2" s="244"/>
      <c r="G2" s="244"/>
      <c r="H2" s="244"/>
      <c r="I2" s="244"/>
      <c r="J2" s="244" t="s">
        <v>289</v>
      </c>
      <c r="K2" s="244"/>
      <c r="L2" s="244"/>
      <c r="M2" s="244"/>
      <c r="N2" s="244"/>
      <c r="O2" s="244" t="s">
        <v>259</v>
      </c>
      <c r="P2" s="244"/>
      <c r="Q2" s="244"/>
      <c r="R2" s="244"/>
      <c r="S2" s="244"/>
      <c r="T2" s="244" t="s">
        <v>389</v>
      </c>
      <c r="U2" s="244"/>
      <c r="V2" s="244"/>
      <c r="W2" s="244"/>
      <c r="X2" s="244"/>
      <c r="Y2" s="245" t="s">
        <v>286</v>
      </c>
      <c r="Z2" s="241" t="s">
        <v>140</v>
      </c>
    </row>
    <row r="3" spans="1:26" s="78" customFormat="1" ht="99" customHeight="1" x14ac:dyDescent="0.25">
      <c r="A3" s="224"/>
      <c r="B3" s="224"/>
      <c r="C3" s="224"/>
      <c r="D3" s="224"/>
      <c r="E3" s="17" t="s">
        <v>282</v>
      </c>
      <c r="F3" s="17" t="s">
        <v>283</v>
      </c>
      <c r="G3" s="17" t="s">
        <v>284</v>
      </c>
      <c r="H3" s="16" t="s">
        <v>152</v>
      </c>
      <c r="I3" s="87" t="s">
        <v>285</v>
      </c>
      <c r="J3" s="17" t="s">
        <v>282</v>
      </c>
      <c r="K3" s="17" t="s">
        <v>283</v>
      </c>
      <c r="L3" s="17" t="s">
        <v>284</v>
      </c>
      <c r="M3" s="16" t="s">
        <v>152</v>
      </c>
      <c r="N3" s="87" t="s">
        <v>285</v>
      </c>
      <c r="O3" s="17" t="s">
        <v>282</v>
      </c>
      <c r="P3" s="17" t="s">
        <v>283</v>
      </c>
      <c r="Q3" s="17" t="s">
        <v>284</v>
      </c>
      <c r="R3" s="16" t="s">
        <v>152</v>
      </c>
      <c r="S3" s="87" t="s">
        <v>285</v>
      </c>
      <c r="T3" s="17" t="s">
        <v>282</v>
      </c>
      <c r="U3" s="17" t="s">
        <v>283</v>
      </c>
      <c r="V3" s="17" t="s">
        <v>284</v>
      </c>
      <c r="W3" s="174" t="s">
        <v>152</v>
      </c>
      <c r="X3" s="87" t="s">
        <v>285</v>
      </c>
      <c r="Y3" s="245"/>
      <c r="Z3" s="242"/>
    </row>
    <row r="4" spans="1:26" s="13" customFormat="1" x14ac:dyDescent="0.25">
      <c r="A4" s="24">
        <v>1</v>
      </c>
      <c r="B4" s="12" t="s">
        <v>91</v>
      </c>
      <c r="C4" s="12" t="s">
        <v>148</v>
      </c>
      <c r="D4" s="12" t="s">
        <v>125</v>
      </c>
      <c r="E4" s="101"/>
      <c r="F4" s="101"/>
      <c r="G4" s="101"/>
      <c r="H4" s="25"/>
      <c r="I4" s="30"/>
      <c r="J4" s="25">
        <v>5</v>
      </c>
      <c r="K4" s="101">
        <v>3</v>
      </c>
      <c r="L4" s="101">
        <v>0.5</v>
      </c>
      <c r="M4" s="25">
        <f>200*(J4+1-K4)*L4/J4</f>
        <v>60</v>
      </c>
      <c r="N4" s="30">
        <v>60</v>
      </c>
      <c r="O4" s="101">
        <v>5</v>
      </c>
      <c r="P4" s="101">
        <v>2</v>
      </c>
      <c r="Q4" s="101">
        <v>1</v>
      </c>
      <c r="R4" s="25">
        <f>200*(O4+1-P4)*Q4/O4</f>
        <v>160</v>
      </c>
      <c r="S4" s="30">
        <v>160</v>
      </c>
      <c r="T4" s="101">
        <v>3</v>
      </c>
      <c r="U4" s="101">
        <v>1</v>
      </c>
      <c r="V4" s="101">
        <v>1</v>
      </c>
      <c r="W4" s="25">
        <f>200*(T4+1-U4)*V4/T4</f>
        <v>200</v>
      </c>
      <c r="X4" s="30">
        <f>ROUNDUP(W4,0)</f>
        <v>200</v>
      </c>
      <c r="Y4" s="193">
        <f>SUM(X4,S4,N4)</f>
        <v>420</v>
      </c>
      <c r="Z4" s="194"/>
    </row>
    <row r="5" spans="1:26" s="13" customFormat="1" x14ac:dyDescent="0.25">
      <c r="A5" s="24">
        <v>2</v>
      </c>
      <c r="B5" s="13" t="s">
        <v>90</v>
      </c>
      <c r="C5" s="12" t="s">
        <v>147</v>
      </c>
      <c r="D5" s="12" t="s">
        <v>125</v>
      </c>
      <c r="E5" s="101"/>
      <c r="F5" s="101"/>
      <c r="G5" s="101"/>
      <c r="H5" s="25"/>
      <c r="I5" s="30"/>
      <c r="J5" s="25">
        <v>5</v>
      </c>
      <c r="K5" s="101">
        <v>1</v>
      </c>
      <c r="L5" s="101">
        <v>0.5</v>
      </c>
      <c r="M5" s="25">
        <f>200*(J5+1-K5)*L5/J5</f>
        <v>100</v>
      </c>
      <c r="N5" s="30">
        <v>100</v>
      </c>
      <c r="O5" s="101">
        <v>5</v>
      </c>
      <c r="P5" s="101">
        <v>1</v>
      </c>
      <c r="Q5" s="101">
        <v>1</v>
      </c>
      <c r="R5" s="25">
        <f>200*(O5+1-P5)*Q5/O5</f>
        <v>200</v>
      </c>
      <c r="S5" s="30">
        <v>200</v>
      </c>
      <c r="T5" s="101">
        <v>3</v>
      </c>
      <c r="U5" s="101">
        <v>2</v>
      </c>
      <c r="V5" s="101">
        <v>1</v>
      </c>
      <c r="W5" s="25">
        <f>200*(T5+1-U5)*V5/T5</f>
        <v>133.33333333333334</v>
      </c>
      <c r="X5" s="30">
        <f>ROUNDUP(W5,0)</f>
        <v>134</v>
      </c>
      <c r="Y5" s="193">
        <f>SUM(X5,S5,N5)</f>
        <v>434</v>
      </c>
      <c r="Z5" s="194"/>
    </row>
    <row r="6" spans="1:26" s="13" customFormat="1" x14ac:dyDescent="0.25">
      <c r="A6" s="24">
        <v>3</v>
      </c>
      <c r="B6" s="12" t="s">
        <v>260</v>
      </c>
      <c r="C6" s="13" t="s">
        <v>261</v>
      </c>
      <c r="D6" s="12" t="s">
        <v>262</v>
      </c>
      <c r="E6" s="21"/>
      <c r="F6" s="21"/>
      <c r="G6" s="101"/>
      <c r="H6" s="25"/>
      <c r="I6" s="14"/>
      <c r="J6" s="103">
        <v>5</v>
      </c>
      <c r="K6" s="26" t="s">
        <v>114</v>
      </c>
      <c r="L6" s="101">
        <v>0.5</v>
      </c>
      <c r="M6" s="25">
        <v>0</v>
      </c>
      <c r="N6" s="104">
        <v>0</v>
      </c>
      <c r="O6" s="107">
        <v>5</v>
      </c>
      <c r="P6" s="107">
        <v>3</v>
      </c>
      <c r="Q6" s="107">
        <v>1</v>
      </c>
      <c r="R6" s="25">
        <f>200*(O6+1-P6)*Q6/O6</f>
        <v>120</v>
      </c>
      <c r="S6" s="30">
        <v>120</v>
      </c>
      <c r="T6" s="107">
        <v>3</v>
      </c>
      <c r="U6" s="21" t="s">
        <v>114</v>
      </c>
      <c r="V6" s="101">
        <v>1</v>
      </c>
      <c r="W6" s="25">
        <v>0</v>
      </c>
      <c r="X6" s="30">
        <f>ROUNDUP(W6,0)</f>
        <v>0</v>
      </c>
      <c r="Y6" s="193">
        <f>SUM(X6,S6,N6)</f>
        <v>120</v>
      </c>
      <c r="Z6" s="194"/>
    </row>
    <row r="7" spans="1:26" s="13" customFormat="1" x14ac:dyDescent="0.25">
      <c r="A7" s="24">
        <v>4</v>
      </c>
      <c r="B7" s="12" t="s">
        <v>184</v>
      </c>
      <c r="C7" s="12" t="s">
        <v>185</v>
      </c>
      <c r="D7" s="12" t="s">
        <v>124</v>
      </c>
      <c r="E7" s="101"/>
      <c r="F7" s="101"/>
      <c r="G7" s="101"/>
      <c r="H7" s="25"/>
      <c r="I7" s="30"/>
      <c r="J7" s="25">
        <v>5</v>
      </c>
      <c r="K7" s="22" t="s">
        <v>114</v>
      </c>
      <c r="L7" s="101">
        <v>0.5</v>
      </c>
      <c r="M7" s="25">
        <v>0</v>
      </c>
      <c r="N7" s="30">
        <v>0</v>
      </c>
      <c r="O7" s="101">
        <v>5</v>
      </c>
      <c r="P7" s="101">
        <v>5</v>
      </c>
      <c r="Q7" s="101">
        <v>1</v>
      </c>
      <c r="R7" s="25">
        <f>200*(O7+1-P7)*Q7/O7</f>
        <v>40</v>
      </c>
      <c r="S7" s="30">
        <v>40</v>
      </c>
      <c r="T7" s="101">
        <v>3</v>
      </c>
      <c r="U7" s="101">
        <v>3</v>
      </c>
      <c r="V7" s="101">
        <v>1</v>
      </c>
      <c r="W7" s="25">
        <f>200*(T7+1-U7)*V7/T7</f>
        <v>66.666666666666671</v>
      </c>
      <c r="X7" s="30">
        <f>ROUNDUP(W7,0)</f>
        <v>67</v>
      </c>
      <c r="Y7" s="193">
        <f>SUM(X7,S7,N7)</f>
        <v>107</v>
      </c>
      <c r="Z7" s="194"/>
    </row>
    <row r="8" spans="1:26" s="13" customFormat="1" x14ac:dyDescent="0.25">
      <c r="A8" s="24">
        <v>5</v>
      </c>
      <c r="B8" s="12" t="s">
        <v>263</v>
      </c>
      <c r="C8" s="13" t="s">
        <v>264</v>
      </c>
      <c r="D8" s="12" t="s">
        <v>125</v>
      </c>
      <c r="E8" s="21"/>
      <c r="F8" s="21"/>
      <c r="G8" s="101"/>
      <c r="H8" s="25"/>
      <c r="I8" s="14"/>
      <c r="J8" s="103">
        <v>5</v>
      </c>
      <c r="K8" s="26" t="s">
        <v>114</v>
      </c>
      <c r="L8" s="101">
        <v>0.5</v>
      </c>
      <c r="M8" s="25">
        <v>0</v>
      </c>
      <c r="N8" s="104">
        <v>0</v>
      </c>
      <c r="O8" s="107">
        <v>5</v>
      </c>
      <c r="P8" s="107">
        <v>4</v>
      </c>
      <c r="Q8" s="107">
        <v>1</v>
      </c>
      <c r="R8" s="25">
        <f>200*(O8+1-P8)*Q8/O8</f>
        <v>80</v>
      </c>
      <c r="S8" s="30">
        <v>80</v>
      </c>
      <c r="T8" s="107">
        <v>3</v>
      </c>
      <c r="U8" s="21" t="s">
        <v>114</v>
      </c>
      <c r="V8" s="101">
        <v>1</v>
      </c>
      <c r="W8" s="25">
        <v>0</v>
      </c>
      <c r="X8" s="30">
        <f>ROUNDUP(W8,0)</f>
        <v>0</v>
      </c>
      <c r="Y8" s="193">
        <f>SUM(X8,S8,N8)</f>
        <v>80</v>
      </c>
      <c r="Z8" s="194"/>
    </row>
    <row r="9" spans="1:26" x14ac:dyDescent="0.25">
      <c r="O9" s="31"/>
      <c r="P9" s="31"/>
      <c r="Q9" s="31"/>
      <c r="R9" s="31"/>
      <c r="S9" s="31"/>
      <c r="T9" s="31"/>
      <c r="U9" s="31"/>
      <c r="V9" s="31"/>
      <c r="W9" s="31"/>
      <c r="X9" s="31"/>
    </row>
    <row r="10" spans="1:26" x14ac:dyDescent="0.25">
      <c r="O10" s="31"/>
      <c r="P10" s="31"/>
      <c r="Q10" s="31"/>
      <c r="R10" s="31"/>
      <c r="S10" s="31"/>
      <c r="T10" s="31"/>
      <c r="U10" s="31"/>
      <c r="V10" s="31"/>
      <c r="W10" s="31"/>
      <c r="X10" s="31"/>
    </row>
    <row r="11" spans="1:26" x14ac:dyDescent="0.25">
      <c r="O11" s="31"/>
      <c r="P11" s="31"/>
      <c r="Q11" s="31"/>
      <c r="R11" s="31"/>
      <c r="S11" s="31"/>
      <c r="T11" s="31"/>
      <c r="U11" s="31"/>
      <c r="V11" s="31"/>
      <c r="W11" s="31"/>
      <c r="X11" s="31"/>
    </row>
    <row r="12" spans="1:26" x14ac:dyDescent="0.25">
      <c r="O12" s="31"/>
      <c r="P12" s="31"/>
      <c r="Q12" s="31"/>
      <c r="R12" s="31"/>
      <c r="S12" s="31"/>
      <c r="T12" s="31"/>
      <c r="U12" s="31"/>
      <c r="V12" s="31"/>
      <c r="W12" s="31"/>
      <c r="X12" s="31"/>
    </row>
    <row r="13" spans="1:26" x14ac:dyDescent="0.25">
      <c r="O13" s="31"/>
      <c r="P13" s="31"/>
      <c r="Q13" s="31"/>
      <c r="R13" s="31"/>
      <c r="S13" s="31"/>
      <c r="T13" s="31"/>
      <c r="U13" s="31"/>
      <c r="V13" s="31"/>
      <c r="W13" s="31"/>
      <c r="X13" s="31"/>
    </row>
    <row r="14" spans="1:26" x14ac:dyDescent="0.25">
      <c r="O14" s="31"/>
      <c r="P14" s="31"/>
      <c r="Q14" s="31"/>
      <c r="R14" s="31"/>
      <c r="S14" s="31"/>
      <c r="T14" s="31"/>
      <c r="U14" s="31"/>
      <c r="V14" s="31"/>
      <c r="W14" s="31"/>
      <c r="X14" s="31"/>
    </row>
    <row r="15" spans="1:26" x14ac:dyDescent="0.25">
      <c r="O15" s="31"/>
      <c r="P15" s="31"/>
      <c r="Q15" s="31"/>
      <c r="R15" s="31"/>
      <c r="S15" s="31"/>
      <c r="T15" s="31"/>
      <c r="U15" s="31"/>
      <c r="V15" s="31"/>
      <c r="W15" s="31"/>
      <c r="X15" s="31"/>
    </row>
    <row r="16" spans="1:26" x14ac:dyDescent="0.25">
      <c r="O16" s="31"/>
      <c r="P16" s="31"/>
      <c r="Q16" s="31"/>
      <c r="R16" s="31"/>
      <c r="S16" s="31"/>
      <c r="T16" s="31"/>
      <c r="U16" s="31"/>
      <c r="V16" s="31"/>
      <c r="W16" s="31"/>
      <c r="X16" s="31"/>
    </row>
    <row r="17" spans="15:24" x14ac:dyDescent="0.25">
      <c r="O17" s="31"/>
      <c r="P17" s="31"/>
      <c r="Q17" s="31"/>
      <c r="R17" s="31"/>
      <c r="S17" s="31"/>
      <c r="T17" s="31"/>
      <c r="U17" s="31"/>
      <c r="V17" s="31"/>
      <c r="W17" s="31"/>
      <c r="X17" s="31"/>
    </row>
    <row r="18" spans="15:24" x14ac:dyDescent="0.25">
      <c r="O18" s="31"/>
      <c r="P18" s="31"/>
      <c r="Q18" s="31"/>
      <c r="R18" s="31"/>
      <c r="S18" s="31"/>
      <c r="T18" s="31"/>
      <c r="U18" s="31"/>
      <c r="V18" s="31"/>
      <c r="W18" s="31"/>
      <c r="X18" s="31"/>
    </row>
    <row r="19" spans="15:24" x14ac:dyDescent="0.25">
      <c r="O19" s="31"/>
      <c r="P19" s="31"/>
      <c r="Q19" s="31"/>
      <c r="R19" s="31"/>
      <c r="S19" s="31"/>
      <c r="T19" s="31"/>
      <c r="U19" s="31"/>
      <c r="V19" s="31"/>
      <c r="W19" s="31"/>
      <c r="X19" s="31"/>
    </row>
    <row r="20" spans="15:24" x14ac:dyDescent="0.25">
      <c r="O20" s="31"/>
      <c r="P20" s="31"/>
      <c r="Q20" s="31"/>
      <c r="R20" s="31"/>
      <c r="S20" s="31"/>
      <c r="T20" s="31"/>
      <c r="U20" s="31"/>
      <c r="V20" s="31"/>
      <c r="W20" s="31"/>
      <c r="X20" s="31"/>
    </row>
    <row r="21" spans="15:24" x14ac:dyDescent="0.25">
      <c r="O21" s="31"/>
      <c r="P21" s="31"/>
      <c r="Q21" s="31"/>
      <c r="R21" s="31"/>
      <c r="S21" s="31"/>
      <c r="T21" s="31"/>
      <c r="U21" s="31"/>
      <c r="V21" s="31"/>
      <c r="W21" s="31"/>
      <c r="X21" s="31"/>
    </row>
    <row r="22" spans="15:24" x14ac:dyDescent="0.25">
      <c r="O22" s="31"/>
      <c r="P22" s="31"/>
      <c r="Q22" s="31"/>
      <c r="R22" s="31"/>
      <c r="S22" s="31"/>
      <c r="T22" s="31"/>
      <c r="U22" s="31"/>
      <c r="V22" s="31"/>
      <c r="W22" s="31"/>
      <c r="X22" s="31"/>
    </row>
    <row r="23" spans="15:24" x14ac:dyDescent="0.25">
      <c r="O23" s="31"/>
      <c r="P23" s="31"/>
      <c r="Q23" s="31"/>
      <c r="R23" s="31"/>
      <c r="S23" s="31"/>
      <c r="T23" s="31"/>
      <c r="U23" s="31"/>
      <c r="V23" s="31"/>
      <c r="W23" s="31"/>
      <c r="X23" s="31"/>
    </row>
    <row r="24" spans="15:24" x14ac:dyDescent="0.25">
      <c r="O24" s="31"/>
      <c r="P24" s="31"/>
      <c r="Q24" s="31"/>
      <c r="R24" s="31"/>
      <c r="S24" s="31"/>
      <c r="T24" s="31"/>
      <c r="U24" s="31"/>
      <c r="V24" s="31"/>
      <c r="W24" s="31"/>
      <c r="X24" s="31"/>
    </row>
    <row r="25" spans="15:24" x14ac:dyDescent="0.25">
      <c r="O25" s="31"/>
      <c r="P25" s="31"/>
      <c r="Q25" s="31"/>
      <c r="R25" s="31"/>
      <c r="S25" s="31"/>
      <c r="T25" s="31"/>
      <c r="U25" s="31"/>
      <c r="V25" s="31"/>
      <c r="W25" s="31"/>
      <c r="X25" s="31"/>
    </row>
    <row r="26" spans="15:24" x14ac:dyDescent="0.25">
      <c r="O26" s="31"/>
      <c r="P26" s="31"/>
      <c r="Q26" s="31"/>
      <c r="R26" s="31"/>
      <c r="S26" s="31"/>
      <c r="T26" s="31"/>
      <c r="U26" s="31"/>
      <c r="V26" s="31"/>
      <c r="W26" s="31"/>
      <c r="X26" s="31"/>
    </row>
    <row r="27" spans="15:24" x14ac:dyDescent="0.25">
      <c r="O27" s="31"/>
      <c r="P27" s="31"/>
      <c r="Q27" s="31"/>
      <c r="R27" s="31"/>
      <c r="S27" s="31"/>
      <c r="T27" s="31"/>
      <c r="U27" s="31"/>
      <c r="V27" s="31"/>
      <c r="W27" s="31"/>
      <c r="X27" s="31"/>
    </row>
  </sheetData>
  <autoFilter ref="A2:Z3">
    <filterColumn colId="4" showButton="0"/>
    <filterColumn colId="5" showButton="0"/>
    <filterColumn colId="6" showButton="0"/>
    <filterColumn colId="7" showButton="0"/>
    <filterColumn colId="9" showButton="0"/>
    <filterColumn colId="10" showButton="0"/>
    <filterColumn colId="11" showButton="0"/>
    <filterColumn colId="12" showButton="0"/>
    <filterColumn colId="14" showButton="0"/>
    <filterColumn colId="15" showButton="0"/>
    <filterColumn colId="16" showButton="0"/>
    <filterColumn colId="17" showButton="0"/>
  </autoFilter>
  <sortState ref="B5:Z9">
    <sortCondition descending="1" ref="Z5:Z9"/>
  </sortState>
  <mergeCells count="11">
    <mergeCell ref="Z2:Z3"/>
    <mergeCell ref="A1:Y1"/>
    <mergeCell ref="E2:I2"/>
    <mergeCell ref="J2:N2"/>
    <mergeCell ref="O2:S2"/>
    <mergeCell ref="Y2:Y3"/>
    <mergeCell ref="D2:D3"/>
    <mergeCell ref="C2:C3"/>
    <mergeCell ref="B2:B3"/>
    <mergeCell ref="A2:A3"/>
    <mergeCell ref="T2:X2"/>
  </mergeCells>
  <pageMargins left="0.7" right="0.7" top="0.75" bottom="0.75" header="0.3" footer="0.3"/>
  <pageSetup paperSize="9" scale="70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18"/>
  <sheetViews>
    <sheetView view="pageBreakPreview" zoomScale="115" zoomScaleNormal="100" zoomScaleSheetLayoutView="115" workbookViewId="0">
      <selection activeCell="N4" sqref="N4:O10"/>
    </sheetView>
  </sheetViews>
  <sheetFormatPr defaultRowHeight="15" x14ac:dyDescent="0.25"/>
  <cols>
    <col min="1" max="1" width="11.140625" style="39" customWidth="1"/>
    <col min="2" max="2" width="21.28515625" style="39" customWidth="1"/>
    <col min="3" max="3" width="15.7109375" style="39" customWidth="1"/>
    <col min="4" max="4" width="9.140625" style="39" customWidth="1"/>
    <col min="5" max="5" width="6.85546875" style="1" hidden="1" customWidth="1"/>
    <col min="6" max="7" width="16.85546875" style="1" hidden="1" customWidth="1"/>
    <col min="8" max="8" width="8.42578125" style="1" hidden="1" customWidth="1"/>
    <col min="9" max="9" width="7.5703125" style="39" hidden="1" customWidth="1"/>
    <col min="10" max="10" width="0.140625" style="1" customWidth="1"/>
    <col min="11" max="11" width="9.140625" style="39" customWidth="1"/>
    <col min="12" max="12" width="9.140625" style="39" hidden="1" customWidth="1"/>
    <col min="13" max="13" width="9.140625" style="39" customWidth="1"/>
    <col min="14" max="14" width="8.42578125" style="39" customWidth="1"/>
    <col min="15" max="16" width="9.140625" style="39" customWidth="1"/>
    <col min="17" max="17" width="9.140625" style="39" hidden="1" customWidth="1"/>
    <col min="18" max="19" width="9.140625" style="39" customWidth="1"/>
    <col min="20" max="16384" width="9.140625" style="39"/>
  </cols>
  <sheetData>
    <row r="1" spans="1:21" ht="21" x14ac:dyDescent="0.25">
      <c r="A1" s="246" t="s">
        <v>280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7"/>
    </row>
    <row r="2" spans="1:21" ht="63" customHeight="1" x14ac:dyDescent="0.25">
      <c r="A2" s="109"/>
      <c r="B2" s="109"/>
      <c r="C2" s="109"/>
      <c r="D2" s="109"/>
      <c r="E2" s="234" t="s">
        <v>150</v>
      </c>
      <c r="F2" s="234"/>
      <c r="G2" s="234"/>
      <c r="H2" s="234"/>
      <c r="I2" s="234"/>
      <c r="J2" s="234" t="s">
        <v>258</v>
      </c>
      <c r="K2" s="234"/>
      <c r="L2" s="234"/>
      <c r="M2" s="234"/>
      <c r="N2" s="234"/>
      <c r="O2" s="234" t="s">
        <v>398</v>
      </c>
      <c r="P2" s="234"/>
      <c r="Q2" s="234"/>
      <c r="R2" s="234"/>
      <c r="S2" s="234"/>
      <c r="T2" s="250" t="s">
        <v>286</v>
      </c>
      <c r="U2" s="248" t="s">
        <v>149</v>
      </c>
    </row>
    <row r="3" spans="1:21" ht="88.5" customHeight="1" x14ac:dyDescent="0.25">
      <c r="A3" s="2" t="s">
        <v>0</v>
      </c>
      <c r="B3" s="2" t="s">
        <v>1</v>
      </c>
      <c r="C3" s="2" t="s">
        <v>2</v>
      </c>
      <c r="D3" s="2" t="s">
        <v>134</v>
      </c>
      <c r="E3" s="17" t="s">
        <v>282</v>
      </c>
      <c r="F3" s="17" t="s">
        <v>283</v>
      </c>
      <c r="G3" s="17" t="s">
        <v>284</v>
      </c>
      <c r="H3" s="16" t="s">
        <v>152</v>
      </c>
      <c r="I3" s="87" t="s">
        <v>285</v>
      </c>
      <c r="J3" s="17" t="s">
        <v>282</v>
      </c>
      <c r="K3" s="17" t="s">
        <v>283</v>
      </c>
      <c r="L3" s="17" t="s">
        <v>284</v>
      </c>
      <c r="M3" s="16" t="s">
        <v>152</v>
      </c>
      <c r="N3" s="87" t="s">
        <v>285</v>
      </c>
      <c r="O3" s="17" t="s">
        <v>282</v>
      </c>
      <c r="P3" s="17" t="s">
        <v>283</v>
      </c>
      <c r="Q3" s="17" t="s">
        <v>284</v>
      </c>
      <c r="R3" s="180" t="s">
        <v>152</v>
      </c>
      <c r="S3" s="87" t="s">
        <v>285</v>
      </c>
      <c r="T3" s="251"/>
      <c r="U3" s="249"/>
    </row>
    <row r="4" spans="1:21" ht="30" x14ac:dyDescent="0.25">
      <c r="A4" s="4">
        <v>1</v>
      </c>
      <c r="B4" s="5" t="s">
        <v>265</v>
      </c>
      <c r="C4" s="195" t="s">
        <v>264</v>
      </c>
      <c r="D4" s="40" t="s">
        <v>125</v>
      </c>
      <c r="E4" s="38"/>
      <c r="F4" s="38"/>
      <c r="G4" s="38"/>
      <c r="H4" s="25"/>
      <c r="I4" s="11"/>
      <c r="J4" s="42">
        <v>4</v>
      </c>
      <c r="K4" s="38">
        <v>1</v>
      </c>
      <c r="L4" s="57">
        <v>1</v>
      </c>
      <c r="M4" s="25">
        <f>200*(J4+1-K4)*L4/J4</f>
        <v>200</v>
      </c>
      <c r="N4" s="42">
        <v>200</v>
      </c>
      <c r="O4" s="33" t="s">
        <v>114</v>
      </c>
      <c r="P4" s="33">
        <v>0</v>
      </c>
      <c r="Q4" s="76">
        <v>1</v>
      </c>
      <c r="R4" s="59">
        <v>0</v>
      </c>
      <c r="S4" s="42">
        <v>0</v>
      </c>
      <c r="T4" s="7">
        <f t="shared" ref="T4:T10" si="0">SUM(N4+R4)</f>
        <v>200</v>
      </c>
      <c r="U4" s="40"/>
    </row>
    <row r="5" spans="1:21" ht="45" x14ac:dyDescent="0.25">
      <c r="A5" s="4">
        <v>1</v>
      </c>
      <c r="B5" s="56" t="s">
        <v>390</v>
      </c>
      <c r="C5" s="196" t="s">
        <v>395</v>
      </c>
      <c r="D5" s="40" t="s">
        <v>372</v>
      </c>
      <c r="E5" s="38"/>
      <c r="F5" s="38"/>
      <c r="G5" s="38"/>
      <c r="H5" s="38"/>
      <c r="I5" s="40"/>
      <c r="J5" s="33" t="s">
        <v>114</v>
      </c>
      <c r="K5" s="33">
        <v>0</v>
      </c>
      <c r="L5" s="25">
        <v>1</v>
      </c>
      <c r="M5" s="59">
        <v>0</v>
      </c>
      <c r="N5" s="42">
        <v>0</v>
      </c>
      <c r="O5" s="38">
        <v>4</v>
      </c>
      <c r="P5" s="38">
        <v>1</v>
      </c>
      <c r="Q5" s="146">
        <v>1</v>
      </c>
      <c r="R5" s="25">
        <f>200*(O5+1-P5)*Q5/O5</f>
        <v>200</v>
      </c>
      <c r="S5" s="42">
        <f>ROUNDUP(R5,0)</f>
        <v>200</v>
      </c>
      <c r="T5" s="7">
        <f t="shared" si="0"/>
        <v>200</v>
      </c>
      <c r="U5" s="40"/>
    </row>
    <row r="6" spans="1:21" ht="30" x14ac:dyDescent="0.25">
      <c r="A6" s="4">
        <v>2</v>
      </c>
      <c r="B6" s="56" t="s">
        <v>266</v>
      </c>
      <c r="C6" s="195" t="s">
        <v>267</v>
      </c>
      <c r="D6" s="40" t="s">
        <v>125</v>
      </c>
      <c r="E6" s="38"/>
      <c r="F6" s="38"/>
      <c r="G6" s="38"/>
      <c r="H6" s="25"/>
      <c r="I6" s="11"/>
      <c r="J6" s="42">
        <v>4</v>
      </c>
      <c r="K6" s="38">
        <v>2</v>
      </c>
      <c r="L6" s="57">
        <v>1</v>
      </c>
      <c r="M6" s="25">
        <f>200*(J6+1-K6)*L6/J6</f>
        <v>150</v>
      </c>
      <c r="N6" s="42">
        <v>150</v>
      </c>
      <c r="O6" s="33" t="s">
        <v>114</v>
      </c>
      <c r="P6" s="33">
        <v>0</v>
      </c>
      <c r="Q6" s="76">
        <v>1</v>
      </c>
      <c r="R6" s="59">
        <v>0</v>
      </c>
      <c r="S6" s="42">
        <v>0</v>
      </c>
      <c r="T6" s="7">
        <f t="shared" si="0"/>
        <v>150</v>
      </c>
      <c r="U6" s="40"/>
    </row>
    <row r="7" spans="1:21" ht="45" x14ac:dyDescent="0.25">
      <c r="A7" s="1">
        <v>2</v>
      </c>
      <c r="B7" s="49" t="s">
        <v>391</v>
      </c>
      <c r="C7" s="198" t="s">
        <v>396</v>
      </c>
      <c r="D7" s="39" t="s">
        <v>128</v>
      </c>
      <c r="H7" s="200"/>
      <c r="J7" s="33" t="s">
        <v>114</v>
      </c>
      <c r="K7" s="33">
        <v>0</v>
      </c>
      <c r="L7" s="76">
        <v>1</v>
      </c>
      <c r="M7" s="59">
        <v>0</v>
      </c>
      <c r="N7" s="42">
        <v>0</v>
      </c>
      <c r="O7" s="1">
        <v>4</v>
      </c>
      <c r="P7" s="1">
        <v>2</v>
      </c>
      <c r="Q7" s="1">
        <v>1</v>
      </c>
      <c r="R7" s="25">
        <f>200*(O7+1-P7)*Q7/O7</f>
        <v>150</v>
      </c>
      <c r="S7" s="206">
        <f>ROUNDUP(R7,0)</f>
        <v>150</v>
      </c>
      <c r="T7" s="7">
        <f t="shared" si="0"/>
        <v>150</v>
      </c>
    </row>
    <row r="8" spans="1:21" ht="30" x14ac:dyDescent="0.25">
      <c r="A8" s="1">
        <v>3</v>
      </c>
      <c r="B8" s="49" t="s">
        <v>392</v>
      </c>
      <c r="C8" s="199" t="s">
        <v>394</v>
      </c>
      <c r="D8" s="39" t="s">
        <v>124</v>
      </c>
      <c r="H8" s="201"/>
      <c r="J8" s="33" t="s">
        <v>114</v>
      </c>
      <c r="K8" s="33">
        <v>0</v>
      </c>
      <c r="L8" s="76">
        <v>1</v>
      </c>
      <c r="M8" s="59">
        <v>0</v>
      </c>
      <c r="N8" s="42">
        <v>0</v>
      </c>
      <c r="O8" s="1">
        <v>4</v>
      </c>
      <c r="P8" s="1">
        <v>3</v>
      </c>
      <c r="Q8" s="1">
        <v>1</v>
      </c>
      <c r="R8" s="25">
        <f>200*(O8+1-P8)*Q8/O8</f>
        <v>100</v>
      </c>
      <c r="S8" s="206">
        <f>ROUNDUP(R8,0)</f>
        <v>100</v>
      </c>
      <c r="T8" s="7">
        <f t="shared" si="0"/>
        <v>100</v>
      </c>
    </row>
    <row r="9" spans="1:21" ht="45" x14ac:dyDescent="0.25">
      <c r="A9" s="1">
        <v>4</v>
      </c>
      <c r="B9" s="189" t="s">
        <v>271</v>
      </c>
      <c r="C9" s="195" t="s">
        <v>272</v>
      </c>
      <c r="D9" s="156" t="s">
        <v>124</v>
      </c>
      <c r="E9" s="157"/>
      <c r="F9" s="157"/>
      <c r="G9" s="157"/>
      <c r="H9" s="147"/>
      <c r="I9" s="202"/>
      <c r="J9" s="42">
        <v>4</v>
      </c>
      <c r="K9" s="38">
        <v>4</v>
      </c>
      <c r="L9" s="203">
        <v>1</v>
      </c>
      <c r="M9" s="25">
        <f>200*(J9+1-K9)*L9/J9</f>
        <v>50</v>
      </c>
      <c r="N9" s="42">
        <v>50</v>
      </c>
      <c r="O9" s="159" t="s">
        <v>114</v>
      </c>
      <c r="P9" s="159">
        <v>0</v>
      </c>
      <c r="Q9" s="147">
        <v>1</v>
      </c>
      <c r="R9" s="59">
        <v>0</v>
      </c>
      <c r="S9" s="207">
        <v>0</v>
      </c>
      <c r="T9" s="7">
        <f t="shared" si="0"/>
        <v>50</v>
      </c>
    </row>
    <row r="10" spans="1:21" ht="30" x14ac:dyDescent="0.25">
      <c r="A10" s="1">
        <v>4</v>
      </c>
      <c r="B10" s="49" t="s">
        <v>393</v>
      </c>
      <c r="C10" s="197" t="s">
        <v>397</v>
      </c>
      <c r="D10" s="39" t="s">
        <v>124</v>
      </c>
      <c r="J10" s="33" t="s">
        <v>114</v>
      </c>
      <c r="K10" s="33">
        <v>0</v>
      </c>
      <c r="L10" s="76">
        <v>1</v>
      </c>
      <c r="M10" s="59">
        <v>0</v>
      </c>
      <c r="N10" s="42">
        <v>0</v>
      </c>
      <c r="O10" s="1">
        <v>4</v>
      </c>
      <c r="P10" s="1">
        <v>4</v>
      </c>
      <c r="Q10" s="1">
        <v>1</v>
      </c>
      <c r="R10" s="25">
        <f>200*(O10+1-P10)*Q10/O10</f>
        <v>50</v>
      </c>
      <c r="S10" s="206">
        <f>ROUNDUP(R10,0)</f>
        <v>50</v>
      </c>
      <c r="T10" s="7">
        <f t="shared" si="0"/>
        <v>50</v>
      </c>
    </row>
    <row r="14" spans="1:21" s="1" customFormat="1" x14ac:dyDescent="0.25">
      <c r="A14" s="39"/>
      <c r="B14" s="39"/>
      <c r="C14" s="39"/>
      <c r="D14" s="39"/>
      <c r="I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</row>
    <row r="15" spans="1:21" s="1" customFormat="1" x14ac:dyDescent="0.25">
      <c r="A15" s="39"/>
      <c r="B15" s="39"/>
      <c r="C15" s="39"/>
      <c r="D15" s="39"/>
      <c r="I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</row>
    <row r="16" spans="1:21" s="1" customFormat="1" x14ac:dyDescent="0.25">
      <c r="A16" s="39"/>
      <c r="B16" s="39"/>
      <c r="C16" s="39"/>
      <c r="D16" s="39"/>
      <c r="I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</row>
    <row r="17" spans="1:21" s="1" customFormat="1" x14ac:dyDescent="0.25">
      <c r="A17" s="39"/>
      <c r="B17" s="39"/>
      <c r="C17" s="39"/>
      <c r="D17" s="39"/>
      <c r="I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</row>
    <row r="18" spans="1:21" s="1" customFormat="1" x14ac:dyDescent="0.25">
      <c r="A18" s="39"/>
      <c r="B18" s="39"/>
      <c r="C18" s="39"/>
      <c r="D18" s="39"/>
      <c r="I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</row>
  </sheetData>
  <autoFilter ref="A3:U3">
    <sortState ref="A3:X6">
      <sortCondition ref="T2"/>
    </sortState>
  </autoFilter>
  <sortState ref="B6:T11">
    <sortCondition descending="1" ref="T6:T11"/>
  </sortState>
  <mergeCells count="6">
    <mergeCell ref="A1:U1"/>
    <mergeCell ref="E2:I2"/>
    <mergeCell ref="J2:N2"/>
    <mergeCell ref="U2:U3"/>
    <mergeCell ref="T2:T3"/>
    <mergeCell ref="O2:S2"/>
  </mergeCells>
  <pageMargins left="0.7" right="0.7" top="0.75" bottom="0.75" header="0.3" footer="0.3"/>
  <pageSetup paperSize="9" scale="90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10"/>
  <sheetViews>
    <sheetView tabSelected="1" view="pageBreakPreview" zoomScale="115" zoomScaleNormal="100" zoomScaleSheetLayoutView="115" workbookViewId="0">
      <selection activeCell="F14" sqref="F14"/>
    </sheetView>
  </sheetViews>
  <sheetFormatPr defaultRowHeight="15" x14ac:dyDescent="0.25"/>
  <cols>
    <col min="1" max="1" width="6.140625" style="39" customWidth="1"/>
    <col min="2" max="2" width="21.28515625" style="39" customWidth="1"/>
    <col min="3" max="3" width="15.7109375" style="39" customWidth="1"/>
    <col min="4" max="4" width="9.140625" style="39"/>
    <col min="5" max="5" width="0.28515625" style="1" customWidth="1"/>
    <col min="6" max="6" width="11.5703125" style="1" customWidth="1"/>
    <col min="7" max="7" width="0.140625" style="1" customWidth="1"/>
    <col min="8" max="8" width="9.140625" style="1"/>
    <col min="9" max="9" width="9.140625" style="39"/>
    <col min="10" max="10" width="5.42578125" style="1" hidden="1" customWidth="1"/>
    <col min="11" max="11" width="9.140625" style="39" customWidth="1"/>
    <col min="12" max="12" width="9.140625" style="39" hidden="1" customWidth="1"/>
    <col min="13" max="14" width="9.140625" style="39" customWidth="1"/>
    <col min="15" max="15" width="0.28515625" style="39" customWidth="1"/>
    <col min="16" max="16" width="8.7109375" style="39" customWidth="1"/>
    <col min="17" max="17" width="0.7109375" style="39" hidden="1" customWidth="1"/>
    <col min="18" max="19" width="9.140625" style="39" customWidth="1"/>
    <col min="20" max="16384" width="9.140625" style="39"/>
  </cols>
  <sheetData>
    <row r="1" spans="1:21" ht="21" x14ac:dyDescent="0.25">
      <c r="A1" s="246" t="s">
        <v>281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7"/>
    </row>
    <row r="2" spans="1:21" ht="67.5" customHeight="1" x14ac:dyDescent="0.25">
      <c r="A2" s="252" t="s">
        <v>0</v>
      </c>
      <c r="B2" s="252" t="s">
        <v>1</v>
      </c>
      <c r="C2" s="252" t="s">
        <v>2</v>
      </c>
      <c r="D2" s="252" t="s">
        <v>134</v>
      </c>
      <c r="E2" s="234" t="s">
        <v>288</v>
      </c>
      <c r="F2" s="234"/>
      <c r="G2" s="234"/>
      <c r="H2" s="234"/>
      <c r="I2" s="234"/>
      <c r="J2" s="234" t="s">
        <v>258</v>
      </c>
      <c r="K2" s="234"/>
      <c r="L2" s="234"/>
      <c r="M2" s="234"/>
      <c r="N2" s="234"/>
      <c r="O2" s="234" t="s">
        <v>388</v>
      </c>
      <c r="P2" s="234"/>
      <c r="Q2" s="234"/>
      <c r="R2" s="234"/>
      <c r="S2" s="234"/>
      <c r="T2" s="254" t="s">
        <v>286</v>
      </c>
      <c r="U2" s="253" t="s">
        <v>149</v>
      </c>
    </row>
    <row r="3" spans="1:21" ht="88.5" customHeight="1" x14ac:dyDescent="0.25">
      <c r="A3" s="252"/>
      <c r="B3" s="252"/>
      <c r="C3" s="252"/>
      <c r="D3" s="252"/>
      <c r="E3" s="17" t="s">
        <v>282</v>
      </c>
      <c r="F3" s="17" t="s">
        <v>283</v>
      </c>
      <c r="G3" s="17" t="s">
        <v>284</v>
      </c>
      <c r="H3" s="115" t="s">
        <v>152</v>
      </c>
      <c r="I3" s="87" t="s">
        <v>285</v>
      </c>
      <c r="J3" s="17" t="s">
        <v>282</v>
      </c>
      <c r="K3" s="17" t="s">
        <v>283</v>
      </c>
      <c r="L3" s="17" t="s">
        <v>284</v>
      </c>
      <c r="M3" s="115" t="s">
        <v>152</v>
      </c>
      <c r="N3" s="87" t="s">
        <v>285</v>
      </c>
      <c r="O3" s="17" t="s">
        <v>282</v>
      </c>
      <c r="P3" s="17" t="s">
        <v>283</v>
      </c>
      <c r="Q3" s="17" t="s">
        <v>284</v>
      </c>
      <c r="R3" s="174" t="s">
        <v>152</v>
      </c>
      <c r="S3" s="87" t="s">
        <v>285</v>
      </c>
      <c r="T3" s="254"/>
      <c r="U3" s="253"/>
    </row>
    <row r="4" spans="1:21" ht="30" x14ac:dyDescent="0.25">
      <c r="A4" s="4">
        <v>1</v>
      </c>
      <c r="B4" s="5" t="s">
        <v>187</v>
      </c>
      <c r="C4" s="5" t="s">
        <v>190</v>
      </c>
      <c r="D4" s="5" t="s">
        <v>122</v>
      </c>
      <c r="E4" s="6">
        <v>3</v>
      </c>
      <c r="F4" s="6">
        <v>2</v>
      </c>
      <c r="G4" s="6">
        <v>0.5</v>
      </c>
      <c r="H4" s="25">
        <f>200*(E4+1-F4)*G4/E4</f>
        <v>66.666666666666671</v>
      </c>
      <c r="I4" s="11">
        <v>67</v>
      </c>
      <c r="J4" s="11">
        <v>3</v>
      </c>
      <c r="K4" s="6" t="s">
        <v>114</v>
      </c>
      <c r="L4" s="11">
        <v>1</v>
      </c>
      <c r="M4" s="25">
        <v>0</v>
      </c>
      <c r="N4" s="11">
        <v>0</v>
      </c>
      <c r="O4" s="187">
        <v>4</v>
      </c>
      <c r="P4" s="187">
        <v>1</v>
      </c>
      <c r="Q4" s="187">
        <v>1</v>
      </c>
      <c r="R4" s="187">
        <f>200*(O4+1-P4)*Q4/O4</f>
        <v>200</v>
      </c>
      <c r="S4" s="11">
        <f>ROUNDUP(R4,0)</f>
        <v>200</v>
      </c>
      <c r="T4" s="7">
        <f t="shared" ref="T4:T9" si="0">SUM(I4+N4+S4)</f>
        <v>267</v>
      </c>
      <c r="U4" s="58">
        <f t="shared" ref="U4:U9" si="1">T4-MIN(I4,N4)</f>
        <v>267</v>
      </c>
    </row>
    <row r="5" spans="1:21" ht="30" x14ac:dyDescent="0.25">
      <c r="A5" s="4">
        <v>2</v>
      </c>
      <c r="B5" s="56" t="s">
        <v>268</v>
      </c>
      <c r="C5" s="56" t="s">
        <v>269</v>
      </c>
      <c r="D5" s="40" t="s">
        <v>270</v>
      </c>
      <c r="E5" s="38" t="s">
        <v>114</v>
      </c>
      <c r="F5" s="38" t="s">
        <v>114</v>
      </c>
      <c r="G5" s="38">
        <v>0.5</v>
      </c>
      <c r="H5" s="25">
        <v>0</v>
      </c>
      <c r="I5" s="11">
        <v>0</v>
      </c>
      <c r="J5" s="42">
        <v>1</v>
      </c>
      <c r="K5" s="38">
        <v>1</v>
      </c>
      <c r="L5" s="57">
        <v>1</v>
      </c>
      <c r="M5" s="25">
        <f>200*(J5+1-K5)*L5/J5</f>
        <v>200</v>
      </c>
      <c r="N5" s="42">
        <f>ROUNDUP(M5,0)</f>
        <v>200</v>
      </c>
      <c r="O5" s="58">
        <v>4</v>
      </c>
      <c r="P5" s="188" t="s">
        <v>114</v>
      </c>
      <c r="Q5" s="187">
        <v>1</v>
      </c>
      <c r="R5" s="25">
        <v>0</v>
      </c>
      <c r="S5" s="11">
        <v>0</v>
      </c>
      <c r="T5" s="7">
        <f t="shared" si="0"/>
        <v>200</v>
      </c>
      <c r="U5" s="58">
        <f t="shared" si="1"/>
        <v>200</v>
      </c>
    </row>
    <row r="6" spans="1:21" ht="30" x14ac:dyDescent="0.25">
      <c r="A6" s="4">
        <v>3</v>
      </c>
      <c r="B6" s="56" t="s">
        <v>383</v>
      </c>
      <c r="C6" s="56" t="s">
        <v>384</v>
      </c>
      <c r="D6" s="40" t="s">
        <v>385</v>
      </c>
      <c r="E6" s="38" t="s">
        <v>114</v>
      </c>
      <c r="F6" s="38" t="s">
        <v>114</v>
      </c>
      <c r="G6" s="38">
        <v>0.5</v>
      </c>
      <c r="H6" s="25">
        <v>0</v>
      </c>
      <c r="I6" s="11">
        <v>0</v>
      </c>
      <c r="J6" s="38" t="s">
        <v>114</v>
      </c>
      <c r="K6" s="38" t="s">
        <v>114</v>
      </c>
      <c r="L6" s="38">
        <v>0.5</v>
      </c>
      <c r="M6" s="25">
        <v>0</v>
      </c>
      <c r="N6" s="11">
        <v>0</v>
      </c>
      <c r="O6" s="58">
        <v>4</v>
      </c>
      <c r="P6" s="58">
        <v>2</v>
      </c>
      <c r="Q6" s="58">
        <v>1</v>
      </c>
      <c r="R6" s="187">
        <f>200*(O6+1-P6)*Q6/O6</f>
        <v>150</v>
      </c>
      <c r="S6" s="11">
        <f>ROUNDUP(R6,0)</f>
        <v>150</v>
      </c>
      <c r="T6" s="7">
        <f t="shared" si="0"/>
        <v>150</v>
      </c>
      <c r="U6" s="58">
        <f t="shared" si="1"/>
        <v>150</v>
      </c>
    </row>
    <row r="7" spans="1:21" ht="30" x14ac:dyDescent="0.25">
      <c r="A7" s="4">
        <v>4</v>
      </c>
      <c r="B7" s="5" t="s">
        <v>188</v>
      </c>
      <c r="C7" s="5" t="s">
        <v>191</v>
      </c>
      <c r="D7" s="5" t="s">
        <v>122</v>
      </c>
      <c r="E7" s="7">
        <v>3</v>
      </c>
      <c r="F7" s="7">
        <v>3</v>
      </c>
      <c r="G7" s="7">
        <v>0.5</v>
      </c>
      <c r="H7" s="25">
        <f>200*(E7+1-F7)*G7/E7</f>
        <v>33.333333333333336</v>
      </c>
      <c r="I7" s="11">
        <v>34</v>
      </c>
      <c r="J7" s="11">
        <v>3</v>
      </c>
      <c r="K7" s="6" t="s">
        <v>114</v>
      </c>
      <c r="L7" s="11">
        <v>1</v>
      </c>
      <c r="M7" s="25">
        <v>0</v>
      </c>
      <c r="N7" s="11">
        <v>0</v>
      </c>
      <c r="O7" s="187">
        <v>4</v>
      </c>
      <c r="P7" s="187">
        <v>3</v>
      </c>
      <c r="Q7" s="187">
        <v>1</v>
      </c>
      <c r="R7" s="187">
        <f>200*(O7+1-P7)*Q7/O7</f>
        <v>100</v>
      </c>
      <c r="S7" s="11">
        <f>ROUNDUP(R7,0)</f>
        <v>100</v>
      </c>
      <c r="T7" s="7">
        <f t="shared" si="0"/>
        <v>134</v>
      </c>
      <c r="U7" s="58">
        <f t="shared" si="1"/>
        <v>134</v>
      </c>
    </row>
    <row r="8" spans="1:21" ht="30" x14ac:dyDescent="0.25">
      <c r="A8" s="1">
        <v>5</v>
      </c>
      <c r="B8" s="204" t="s">
        <v>186</v>
      </c>
      <c r="C8" s="8" t="s">
        <v>189</v>
      </c>
      <c r="D8" s="205" t="s">
        <v>122</v>
      </c>
      <c r="E8" s="6">
        <v>3</v>
      </c>
      <c r="F8" s="6">
        <v>1</v>
      </c>
      <c r="G8" s="6">
        <v>0.5</v>
      </c>
      <c r="H8" s="25">
        <f>200*(E8+1-F8)*G8/E8</f>
        <v>100</v>
      </c>
      <c r="I8" s="11">
        <v>100</v>
      </c>
      <c r="J8" s="11">
        <v>3</v>
      </c>
      <c r="K8" s="9" t="s">
        <v>114</v>
      </c>
      <c r="L8" s="11">
        <v>1</v>
      </c>
      <c r="M8" s="25">
        <v>0</v>
      </c>
      <c r="N8" s="11">
        <v>0</v>
      </c>
      <c r="O8" s="187">
        <v>4</v>
      </c>
      <c r="P8" s="188" t="s">
        <v>114</v>
      </c>
      <c r="Q8" s="187">
        <v>1</v>
      </c>
      <c r="R8" s="25">
        <v>0</v>
      </c>
      <c r="S8" s="11">
        <v>0</v>
      </c>
      <c r="T8" s="7">
        <f t="shared" si="0"/>
        <v>100</v>
      </c>
      <c r="U8" s="58">
        <f t="shared" si="1"/>
        <v>100</v>
      </c>
    </row>
    <row r="9" spans="1:21" ht="30" x14ac:dyDescent="0.25">
      <c r="A9" s="1">
        <v>6</v>
      </c>
      <c r="B9" s="189" t="s">
        <v>386</v>
      </c>
      <c r="C9" s="189" t="s">
        <v>387</v>
      </c>
      <c r="D9" s="156" t="s">
        <v>126</v>
      </c>
      <c r="E9" s="38" t="s">
        <v>114</v>
      </c>
      <c r="F9" s="38" t="s">
        <v>114</v>
      </c>
      <c r="G9" s="38">
        <v>0.5</v>
      </c>
      <c r="H9" s="25">
        <v>0</v>
      </c>
      <c r="I9" s="11">
        <v>0</v>
      </c>
      <c r="J9" s="38" t="s">
        <v>114</v>
      </c>
      <c r="K9" s="38" t="s">
        <v>114</v>
      </c>
      <c r="L9" s="38">
        <v>0.5</v>
      </c>
      <c r="M9" s="25">
        <v>0</v>
      </c>
      <c r="N9" s="11">
        <v>0</v>
      </c>
      <c r="O9" s="58">
        <v>4</v>
      </c>
      <c r="P9" s="58">
        <v>4</v>
      </c>
      <c r="Q9" s="58">
        <v>1</v>
      </c>
      <c r="R9" s="187">
        <f>200*(O9+1-P9)*Q9/O9</f>
        <v>50</v>
      </c>
      <c r="S9" s="11">
        <f>ROUNDUP(R9,0)</f>
        <v>50</v>
      </c>
      <c r="T9" s="7">
        <f t="shared" si="0"/>
        <v>50</v>
      </c>
      <c r="U9" s="58">
        <f t="shared" si="1"/>
        <v>50</v>
      </c>
    </row>
    <row r="10" spans="1:21" x14ac:dyDescent="0.25">
      <c r="B10" s="49"/>
    </row>
  </sheetData>
  <autoFilter ref="A2:U3">
    <filterColumn colId="4" showButton="0"/>
    <filterColumn colId="5" showButton="0"/>
    <filterColumn colId="6" showButton="0"/>
    <filterColumn colId="7" showButton="0"/>
    <filterColumn colId="9" showButton="0"/>
    <filterColumn colId="10" showButton="0"/>
    <filterColumn colId="11" showButton="0"/>
    <filterColumn colId="12" showButton="0"/>
  </autoFilter>
  <sortState ref="B5:U10">
    <sortCondition descending="1" ref="U5:U10"/>
  </sortState>
  <mergeCells count="10">
    <mergeCell ref="A1:U1"/>
    <mergeCell ref="E2:I2"/>
    <mergeCell ref="J2:N2"/>
    <mergeCell ref="D2:D3"/>
    <mergeCell ref="C2:C3"/>
    <mergeCell ref="B2:B3"/>
    <mergeCell ref="A2:A3"/>
    <mergeCell ref="U2:U3"/>
    <mergeCell ref="T2:T3"/>
    <mergeCell ref="O2:S2"/>
  </mergeCells>
  <pageMargins left="0.7" right="0.7" top="0.75" bottom="0.75" header="0.3" footer="0.3"/>
  <pageSetup paperSize="9" scale="9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8</vt:i4>
      </vt:variant>
    </vt:vector>
  </HeadingPairs>
  <TitlesOfParts>
    <vt:vector size="17" baseType="lpstr">
      <vt:lpstr>OPTIMIST</vt:lpstr>
      <vt:lpstr>LASER 4.7 BOYSS</vt:lpstr>
      <vt:lpstr>LASER 4.7 GIRLSS</vt:lpstr>
      <vt:lpstr>RS.one- BOYS</vt:lpstr>
      <vt:lpstr>ILCA 6 (Open)</vt:lpstr>
      <vt:lpstr>RS.one- GIRLS</vt:lpstr>
      <vt:lpstr>29ER</vt:lpstr>
      <vt:lpstr>420(BOYS)</vt:lpstr>
      <vt:lpstr>420 MIX</vt:lpstr>
      <vt:lpstr>'29ER'!Print_Area</vt:lpstr>
      <vt:lpstr>'420 MIX'!Print_Area</vt:lpstr>
      <vt:lpstr>'420(BOYS)'!Print_Area</vt:lpstr>
      <vt:lpstr>'LASER 4.7 BOYSS'!Print_Area</vt:lpstr>
      <vt:lpstr>'LASER 4.7 GIRLSS'!Print_Area</vt:lpstr>
      <vt:lpstr>OPTIMIST!Print_Area</vt:lpstr>
      <vt:lpstr>'RS.one- BOYS'!Print_Area</vt:lpstr>
      <vt:lpstr>'RS.one- GIRLS'!Print_Area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2022-11-11T10:21:05Z</dcterms:modified>
</cp:coreProperties>
</file>